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84" windowWidth="12264" windowHeight="3684" activeTab="1"/>
  </bookViews>
  <sheets>
    <sheet name="desc stats notes" sheetId="1" r:id="rId1"/>
    <sheet name="desc stats" sheetId="2" r:id="rId2"/>
    <sheet name="sheet3" sheetId="3" r:id="rId3"/>
    <sheet name="sheet4" sheetId="4" r:id="rId4"/>
  </sheets>
  <definedNames>
    <definedName name="_xlnm.Print_Area" localSheetId="1">'desc stats'!$A$1:$BF$57</definedName>
    <definedName name="_xlnm.Print_Area" localSheetId="2">'sheet3'!#REF!</definedName>
    <definedName name="_xlnm.Print_Titles" localSheetId="1">'desc stats'!$A:$A,'desc stats'!$1:$4</definedName>
  </definedNames>
  <calcPr fullCalcOnLoad="1"/>
</workbook>
</file>

<file path=xl/sharedStrings.xml><?xml version="1.0" encoding="utf-8"?>
<sst xmlns="http://schemas.openxmlformats.org/spreadsheetml/2006/main" count="572" uniqueCount="430">
  <si>
    <t>Age</t>
  </si>
  <si>
    <t>Work Status</t>
  </si>
  <si>
    <t>Marital Status</t>
  </si>
  <si>
    <t>Health Insurance</t>
  </si>
  <si>
    <t>Sex</t>
  </si>
  <si>
    <t>Uninsured</t>
  </si>
  <si>
    <t>Insured - Public</t>
  </si>
  <si>
    <t>Insured - Private</t>
  </si>
  <si>
    <t>MEPS</t>
  </si>
  <si>
    <t>HRS</t>
  </si>
  <si>
    <t>under 18</t>
  </si>
  <si>
    <t>18-24</t>
  </si>
  <si>
    <t>25-34</t>
  </si>
  <si>
    <t>35-44</t>
  </si>
  <si>
    <t>45-54</t>
  </si>
  <si>
    <t>55-64</t>
  </si>
  <si>
    <t>Race/ Ethnicity</t>
  </si>
  <si>
    <t>African American</t>
  </si>
  <si>
    <t>White/Caucasian</t>
  </si>
  <si>
    <t>Asian</t>
  </si>
  <si>
    <t>Hispanic</t>
  </si>
  <si>
    <t>Non-Hispanic</t>
  </si>
  <si>
    <t>Other</t>
  </si>
  <si>
    <t>Male</t>
  </si>
  <si>
    <t>Female</t>
  </si>
  <si>
    <t>Unemployed</t>
  </si>
  <si>
    <t>Full time full year</t>
  </si>
  <si>
    <t>Part time full year</t>
  </si>
  <si>
    <t>Full time part year</t>
  </si>
  <si>
    <t>Part time part year</t>
  </si>
  <si>
    <t>Immigrant Status</t>
  </si>
  <si>
    <t>Self-employed</t>
  </si>
  <si>
    <t>Under age 65 retiree</t>
  </si>
  <si>
    <t>Married</t>
  </si>
  <si>
    <t>Divorced</t>
  </si>
  <si>
    <t>Widowed</t>
  </si>
  <si>
    <t>Single</t>
  </si>
  <si>
    <t>Other Insured (include dual coverage)</t>
  </si>
  <si>
    <t>Citizenship Status</t>
  </si>
  <si>
    <t>Employed</t>
  </si>
  <si>
    <t>NA</t>
  </si>
  <si>
    <t>65 and over</t>
  </si>
  <si>
    <t>10,236 (17.4%)</t>
  </si>
  <si>
    <t>71,524,004 (26.8%)</t>
  </si>
  <si>
    <t>6,010 (10.2%)</t>
  </si>
  <si>
    <t>24,696,962 (9.2%)</t>
  </si>
  <si>
    <t>8,943 (15.2%)</t>
  </si>
  <si>
    <t>39,170,479 (14.7%)</t>
  </si>
  <si>
    <t>11,183 (19.0%)</t>
  </si>
  <si>
    <t>44,170,048 (16.5%)</t>
  </si>
  <si>
    <t>9,387 (15.9%)</t>
  </si>
  <si>
    <t>33,325,082 (12.5%)</t>
  </si>
  <si>
    <t>6,044 (10.3%)</t>
  </si>
  <si>
    <t>22,469,851 (8.4%)</t>
  </si>
  <si>
    <t>7,153 (12.1%)</t>
  </si>
  <si>
    <t>31,913,824 (11.9%)</t>
  </si>
  <si>
    <t>6,982 (11.8%)</t>
  </si>
  <si>
    <t>34,719,017 (13.0%)</t>
  </si>
  <si>
    <t>45,388 (77.0%)</t>
  </si>
  <si>
    <t>196,680,000 (73.6%)</t>
  </si>
  <si>
    <t>--</t>
  </si>
  <si>
    <t>33,986,865 (12.7%)</t>
  </si>
  <si>
    <t>5,835 (9.9%)</t>
  </si>
  <si>
    <t>33,601,458 (12.6%)</t>
  </si>
  <si>
    <t>52,959 (89.8%)</t>
  </si>
  <si>
    <t>232,880,000 (87.1%)</t>
  </si>
  <si>
    <t>27,496 (46.6%)</t>
  </si>
  <si>
    <t>130,800,000 (48.9%)</t>
  </si>
  <si>
    <t>31,460 (53.4%)</t>
  </si>
  <si>
    <t>136,470,000 (51.1%)</t>
  </si>
  <si>
    <t>122,700,000 (45.9%)</t>
  </si>
  <si>
    <t>3,951 (6.7%)</t>
  </si>
  <si>
    <t>15,389,883 (5.8%)</t>
  </si>
  <si>
    <t>36,904,420 (13.8%)</t>
  </si>
  <si>
    <t>39,807 (67.5%)</t>
  </si>
  <si>
    <t>169,856,710 (63.6%)</t>
  </si>
  <si>
    <t>5680 (9.6%)</t>
  </si>
  <si>
    <t>24,768,947 (9.3%)</t>
  </si>
  <si>
    <t>6,715 (11.4%)</t>
  </si>
  <si>
    <t>35,736,402 (13.4%)</t>
  </si>
  <si>
    <t>Unweighted</t>
  </si>
  <si>
    <t>Notes</t>
  </si>
  <si>
    <t>Weighted %</t>
  </si>
  <si>
    <t>Notes:</t>
  </si>
  <si>
    <t>Unemployed for more than 1 year; BRFSS also collects data on out of work &lt;1 year, homemakers, students, and those unable to work.</t>
  </si>
  <si>
    <t xml:space="preserve">Unweighted </t>
  </si>
  <si>
    <t>16,466 (8.93%)</t>
  </si>
  <si>
    <t>33,081 (17.93%)</t>
  </si>
  <si>
    <t>40,783 (22.11%)</t>
  </si>
  <si>
    <t>35,145 (19.05%)</t>
  </si>
  <si>
    <t>23,779 (12.89%)</t>
  </si>
  <si>
    <t>34,087 (18.48%)</t>
  </si>
  <si>
    <t>15,680 (8.5%)</t>
  </si>
  <si>
    <t>153,695 (83.33%)</t>
  </si>
  <si>
    <t>4,796 (2.6%)</t>
  </si>
  <si>
    <t>5,138 (2.79%)</t>
  </si>
  <si>
    <t>16,400 (8.89%)</t>
  </si>
  <si>
    <t>166,988 (90.53%)</t>
  </si>
  <si>
    <t>74,770 (40.54%)</t>
  </si>
  <si>
    <t>109,680 (59.46%)</t>
  </si>
  <si>
    <t>2,343 (1.27%)</t>
  </si>
  <si>
    <t>101,515 (55.04%)</t>
  </si>
  <si>
    <t>15,905 (8.62%)</t>
  </si>
  <si>
    <t>99,085 (53.72%)</t>
  </si>
  <si>
    <t>25,354 (13.75)</t>
  </si>
  <si>
    <t>18,801 (10.19%)</t>
  </si>
  <si>
    <t>50,329 (27.3%)</t>
  </si>
  <si>
    <t>114,980 (62.3%)</t>
  </si>
  <si>
    <t>3,188 (1.7%)</t>
  </si>
  <si>
    <t>17,716 (9.6%)</t>
  </si>
  <si>
    <r>
      <t xml:space="preserve">CTS Household Survey, 1998-99 </t>
    </r>
    <r>
      <rPr>
        <sz val="10"/>
        <rFont val="Times New Roman"/>
        <family val="1"/>
      </rPr>
      <t>(see note 2)</t>
    </r>
  </si>
  <si>
    <r>
      <t>Weighted</t>
    </r>
    <r>
      <rPr>
        <sz val="10"/>
        <rFont val="Times New Roman"/>
        <family val="1"/>
      </rPr>
      <t xml:space="preserve"> (see note 7)</t>
    </r>
  </si>
  <si>
    <t>6,205 (10.5%)</t>
  </si>
  <si>
    <t>31,481 (53.4%)</t>
  </si>
  <si>
    <t>6,754 (11.5%)</t>
  </si>
  <si>
    <t>These estimates use the original, supplemental and augmented samples combined.</t>
  </si>
  <si>
    <t>The "other" category for the CTS includes Native Americans, Asians, Pacific Islanders, and other.</t>
  </si>
  <si>
    <t>Employed is defined as worked last week, aged 18 or older.</t>
  </si>
  <si>
    <t>Marital status per se is not included in the dataset; rather, each individual is classified by family type (FAMTYPX).</t>
  </si>
  <si>
    <t>Public includes Medicaid, Medicare, military, and any other type of public coverage.</t>
  </si>
  <si>
    <t>The weight for making national level estimates (wtper4) was used for these descriptive statistics.  All notes for the unweighted estimates are applicable to the weighted estimates.</t>
  </si>
  <si>
    <t>...</t>
  </si>
  <si>
    <t>Weighted</t>
  </si>
  <si>
    <t xml:space="preserve">Measured as of 1998 (Percentages among those with valid information for the particular question are in parentheses) </t>
  </si>
  <si>
    <t>Whether one is Hispanic or not is determined as of 1979.</t>
  </si>
  <si>
    <t>Citizenship is measured as of 1984.</t>
  </si>
  <si>
    <t>Percentages were calculated for sample of people with coverage</t>
  </si>
  <si>
    <t>---</t>
  </si>
  <si>
    <t xml:space="preserve">Weighted </t>
  </si>
  <si>
    <t>31,709,110 (12.01%)</t>
  </si>
  <si>
    <t>71,074,591 (26.93%)</t>
  </si>
  <si>
    <t>24,900,315 (9.43%)</t>
  </si>
  <si>
    <t>40,727,028 (15.43%)</t>
  </si>
  <si>
    <t>42,984,847 (16.28%)</t>
  </si>
  <si>
    <t>20,906,518 (7.92%)</t>
  </si>
  <si>
    <t>31,667,788 (12.00%)</t>
  </si>
  <si>
    <t>33,848,354 (12.82%)</t>
  </si>
  <si>
    <t>217,819,829 (82.52%)</t>
  </si>
  <si>
    <t>9,324,895 (3.53%)</t>
  </si>
  <si>
    <t>2,977,119 (1.13%)</t>
  </si>
  <si>
    <t>28,262,668 (10.71%)</t>
  </si>
  <si>
    <t>235,707,529 (89.29%)</t>
  </si>
  <si>
    <t>128,931,760 (48.84%)</t>
  </si>
  <si>
    <t>135,038,437 (51.16%)</t>
  </si>
  <si>
    <t>7,610,636 (6.56%)</t>
  </si>
  <si>
    <t>88,694,386 (76.42%)</t>
  </si>
  <si>
    <t>19,753,248 (17.02%)</t>
  </si>
  <si>
    <t>116,517,249 (44.14%)</t>
  </si>
  <si>
    <t>19,224,102 (7.28%)</t>
  </si>
  <si>
    <t>14,027,225 (5.31%)</t>
  </si>
  <si>
    <t>114,201,620 (43.26%)</t>
  </si>
  <si>
    <t>31,419,276 (12.06%)</t>
  </si>
  <si>
    <t>160,956,667 (61.80%)</t>
  </si>
  <si>
    <t>28,691,691 (11.02%)</t>
  </si>
  <si>
    <t>39,384,387 (15.12%)</t>
  </si>
  <si>
    <t>26,988 (28.41%)</t>
  </si>
  <si>
    <t>8,254 (8.69%)</t>
  </si>
  <si>
    <t>14,225 (14.97%)</t>
  </si>
  <si>
    <t>15,434 (16.25%)</t>
  </si>
  <si>
    <t>11,517 (12.12%)</t>
  </si>
  <si>
    <t>7,349 (7.74%)</t>
  </si>
  <si>
    <t>11,230 (11.82%)</t>
  </si>
  <si>
    <t>13,450 (14.16%)</t>
  </si>
  <si>
    <t>77,074 (81.13%)</t>
  </si>
  <si>
    <t>3,281 (3.45%)</t>
  </si>
  <si>
    <t>1,192 (1.25%)</t>
  </si>
  <si>
    <t>10,768 (11.34%)</t>
  </si>
  <si>
    <t>84,229 (88.66%)</t>
  </si>
  <si>
    <t>45,404 (47.80%)</t>
  </si>
  <si>
    <t>49,593 (52.20%)</t>
  </si>
  <si>
    <t>2,684 (6.60%)</t>
  </si>
  <si>
    <t>31,183 (76.63%)</t>
  </si>
  <si>
    <t>6,825 (16.77%)</t>
  </si>
  <si>
    <t>41,518 (43.70%)</t>
  </si>
  <si>
    <t>6,983 (7.35%)</t>
  </si>
  <si>
    <t>5,228 (5.50%)</t>
  </si>
  <si>
    <t>41,268 (43.44%)</t>
  </si>
  <si>
    <t>12,518 (13.51%)</t>
  </si>
  <si>
    <t>56,618 (61.09%)</t>
  </si>
  <si>
    <t>9,111 (9.83%)</t>
  </si>
  <si>
    <t>14,430 (15.57%)</t>
  </si>
  <si>
    <t>Calculated using hours</t>
  </si>
  <si>
    <t>Not born in the U.S.</t>
  </si>
  <si>
    <t>Descriptive statistics are for month 1 of the 1996 SIPP panel</t>
  </si>
  <si>
    <t xml:space="preserve">Work status and marital status are for persons over age 15. </t>
  </si>
  <si>
    <t>No job/business, looking for work</t>
  </si>
  <si>
    <t>Full time: usual hours worked &gt;30 per week; part-time: &lt;30 hours</t>
  </si>
  <si>
    <t xml:space="preserve">Never married </t>
  </si>
  <si>
    <t xml:space="preserve">Dually Medicare and Medicaid are included among "Insured - Public" </t>
  </si>
  <si>
    <t>n.a.</t>
  </si>
  <si>
    <t>108,447,634 (93.44%)</t>
  </si>
  <si>
    <t>38,008 (93.40%)</t>
  </si>
  <si>
    <t>Unemployed last week</t>
  </si>
  <si>
    <t>Too much missing data</t>
  </si>
  <si>
    <t>Currently employed full-time</t>
  </si>
  <si>
    <t>Currently employed part-time</t>
  </si>
  <si>
    <t>Calculated total</t>
  </si>
  <si>
    <t>Variable used = PRIVATE</t>
  </si>
  <si>
    <t>Variable used = NOTCOV</t>
  </si>
  <si>
    <t>Not yet available.  Person file will be released in December 2001</t>
  </si>
  <si>
    <t>NHIS, 1999</t>
  </si>
  <si>
    <t>NSAF, 1999</t>
  </si>
  <si>
    <t>1,555 (18.52%)</t>
  </si>
  <si>
    <t>6,844 (81.48%)</t>
  </si>
  <si>
    <t>1,591 (18.94%)</t>
  </si>
  <si>
    <t>6,808 (81.06%)</t>
  </si>
  <si>
    <t>1,183 (14.21%)</t>
  </si>
  <si>
    <t>2,502 (30.04%)</t>
  </si>
  <si>
    <t>6,912 (82.98%)</t>
  </si>
  <si>
    <t>5,325 (63.93%)</t>
  </si>
  <si>
    <t>234 (2.81%)</t>
  </si>
  <si>
    <t>502 (6.03%)</t>
  </si>
  <si>
    <t>553 (6.58%)</t>
  </si>
  <si>
    <t>1,622 (19.31%)</t>
  </si>
  <si>
    <t>7,846 (93.42%)</t>
  </si>
  <si>
    <t>6,777 (80.69%)</t>
  </si>
  <si>
    <t>300 (3.73%)</t>
  </si>
  <si>
    <t>510 (6.34%)</t>
  </si>
  <si>
    <t>7,978 (97.60%)</t>
  </si>
  <si>
    <t>7,803 (95.46%)</t>
  </si>
  <si>
    <t>4,031 (50.41%)</t>
  </si>
  <si>
    <t>3,866 (48.34%)</t>
  </si>
  <si>
    <t>3,967 (49.59%)</t>
  </si>
  <si>
    <t>4,132 (51.66%)</t>
  </si>
  <si>
    <t>226 (3.04%)</t>
  </si>
  <si>
    <t>331 (3.94%)</t>
  </si>
  <si>
    <t>6,906 (82.22%)</t>
  </si>
  <si>
    <t>6,712 (79.91%)</t>
  </si>
  <si>
    <t>4,616 (68.77%)</t>
  </si>
  <si>
    <t>691 (10.29%)</t>
  </si>
  <si>
    <t>1,034 (15.41%)</t>
  </si>
  <si>
    <t>371 (5.53%)</t>
  </si>
  <si>
    <t>4,646 (69.22%)</t>
  </si>
  <si>
    <t>761 (11.34%)</t>
  </si>
  <si>
    <t>943 (14.05%)</t>
  </si>
  <si>
    <t>363 (5.41%)</t>
  </si>
  <si>
    <t>669 (8.96%)</t>
  </si>
  <si>
    <t>582 (7.79%)</t>
  </si>
  <si>
    <t>5,421 (64.54%)</t>
  </si>
  <si>
    <t>1,212 (14.44)</t>
  </si>
  <si>
    <t>47 (0.56%)</t>
  </si>
  <si>
    <t>1,391 (16.56%)</t>
  </si>
  <si>
    <t>1,225 (14.59%)</t>
  </si>
  <si>
    <t>65 (0.77%)</t>
  </si>
  <si>
    <t>4,866 (57.94%)</t>
  </si>
  <si>
    <t>1,778 (21.17%)</t>
  </si>
  <si>
    <t>373 (5.44%)</t>
  </si>
  <si>
    <t>6,333 (92.27%)</t>
  </si>
  <si>
    <t>1,294 (15.44%)</t>
  </si>
  <si>
    <t>571 (8.32%)</t>
  </si>
  <si>
    <t>6,129 (89.30%)</t>
  </si>
  <si>
    <t>1,514 (18.06%)</t>
  </si>
  <si>
    <t>"Working"</t>
  </si>
  <si>
    <t>Never married</t>
  </si>
  <si>
    <t>2,705 (13.81%)</t>
  </si>
  <si>
    <t>16,077 (82.11)</t>
  </si>
  <si>
    <t>716 (3.66%)</t>
  </si>
  <si>
    <t>1,544 (7.89%)</t>
  </si>
  <si>
    <t>17,992 (91.88%)</t>
  </si>
  <si>
    <t>17,743 (90.61%)</t>
  </si>
  <si>
    <t>8,116 (41.45%)</t>
  </si>
  <si>
    <t>11,465 (58.55%)</t>
  </si>
  <si>
    <t>272 (1.39%)</t>
  </si>
  <si>
    <t>6,081 (31.06%)</t>
  </si>
  <si>
    <t>4,358 (22.26%)</t>
  </si>
  <si>
    <t>1,410 (7.2%)</t>
  </si>
  <si>
    <t>133 (0.68%)</t>
  </si>
  <si>
    <t>180 (0.92%)</t>
  </si>
  <si>
    <t>25,040 (65.59%)</t>
  </si>
  <si>
    <t>1,865 (9.52%)</t>
  </si>
  <si>
    <t>4,161 (21.25%)</t>
  </si>
  <si>
    <t>614 (3.14%)</t>
  </si>
  <si>
    <t>3,930 (20.07%)</t>
  </si>
  <si>
    <t>6,803 (34.74%)</t>
  </si>
  <si>
    <t>7,866 (40.17%)</t>
  </si>
  <si>
    <t>982 (5.02%)</t>
  </si>
  <si>
    <t>BRFSS, 2000</t>
  </si>
  <si>
    <t>1 (0.01%)</t>
  </si>
  <si>
    <t>19 (.1%)</t>
  </si>
  <si>
    <t>193 (0.99%)</t>
  </si>
  <si>
    <t>1,979 (10.11%)</t>
  </si>
  <si>
    <t>6,675 (34.09%)</t>
  </si>
  <si>
    <t>10,714 (54.72%)</t>
  </si>
  <si>
    <t>3,629,371 (1.93%)</t>
  </si>
  <si>
    <t>25,971,151 (13.84%)</t>
  </si>
  <si>
    <t>42,256,958 (22.52%)</t>
  </si>
  <si>
    <t>39,687,324 (21.15%)</t>
  </si>
  <si>
    <t>25,125,399 (13.39%)</t>
  </si>
  <si>
    <t>20,967,188 (11.17%)</t>
  </si>
  <si>
    <t>30,009,816 (15.99%)</t>
  </si>
  <si>
    <t>432 (2.15%)</t>
  </si>
  <si>
    <t>2,734 (13.64%)</t>
  </si>
  <si>
    <t>3,734 (18.62%)</t>
  </si>
  <si>
    <t>3,363 (16.77%)</t>
  </si>
  <si>
    <t>2,184 (10.89%)</t>
  </si>
  <si>
    <t>2,351 (11.73%)</t>
  </si>
  <si>
    <t>5,253 (26.20%)</t>
  </si>
  <si>
    <t>21,728,087 (11.58%)</t>
  </si>
  <si>
    <t>158,130,000 (84.27%)</t>
  </si>
  <si>
    <t>7,787,992 (4.15%)</t>
  </si>
  <si>
    <t>5,664 (28.25%)</t>
  </si>
  <si>
    <t>13,738 (68.52%)</t>
  </si>
  <si>
    <t>648 (3.23%)</t>
  </si>
  <si>
    <t>17,411,453 (9.20%)</t>
  </si>
  <si>
    <t>170,240,000 (90.70%)</t>
  </si>
  <si>
    <t>5,788 (28.86%)</t>
  </si>
  <si>
    <t>20,050 (71.14%)</t>
  </si>
  <si>
    <t xml:space="preserve">n.a. </t>
  </si>
  <si>
    <t>25,126,209 (13.43%)</t>
  </si>
  <si>
    <t>4,095 (20.51%)</t>
  </si>
  <si>
    <t>9,401 (46.89%)</t>
  </si>
  <si>
    <t>10,649 (53.11%)</t>
  </si>
  <si>
    <t>6,195,000 (6.68%)</t>
  </si>
  <si>
    <t>582 (5.11%)</t>
  </si>
  <si>
    <t>86,492,871 (93.32%)</t>
  </si>
  <si>
    <t>10,755 (94.89%)</t>
  </si>
  <si>
    <t>120,780,547 (64.70%)</t>
  </si>
  <si>
    <t>12,072 (60.52%)</t>
  </si>
  <si>
    <t>14,540,696 (7.79%)</t>
  </si>
  <si>
    <t>1,388 (6.96%)</t>
  </si>
  <si>
    <t>13,310,801 (7.13%)</t>
  </si>
  <si>
    <t>2,352 (11.79%)</t>
  </si>
  <si>
    <t>38,181,974 (20.45%)</t>
  </si>
  <si>
    <t>4,135 (20.73%)</t>
  </si>
  <si>
    <t>30,683,895 (16.42%)</t>
  </si>
  <si>
    <t>5,658 (28.22%)</t>
  </si>
  <si>
    <t>103,800,000 (55.56%)</t>
  </si>
  <si>
    <t>8,095 (40.37%)</t>
  </si>
  <si>
    <t>32,940,000 (17.63%)</t>
  </si>
  <si>
    <t>4,524 (22.56%)</t>
  </si>
  <si>
    <t>19,391,000 (10.38%)</t>
  </si>
  <si>
    <t>1,773 (8.84%)</t>
  </si>
  <si>
    <r>
      <t xml:space="preserve">NHANES </t>
    </r>
    <r>
      <rPr>
        <sz val="10"/>
        <rFont val="Times New Roman"/>
        <family val="1"/>
      </rPr>
      <t>(see note 8)</t>
    </r>
  </si>
  <si>
    <t>Panel Surveys</t>
  </si>
  <si>
    <t>Point in Time Surveys</t>
  </si>
  <si>
    <t>Born outside 50 United States</t>
  </si>
  <si>
    <t xml:space="preserve">Answer "no" to both (1) did you work in past two weeks? And (2) did you have a job in past two weeks </t>
  </si>
  <si>
    <t xml:space="preserve">Data from adult portion of NHANES sample </t>
  </si>
  <si>
    <t>Born in USA</t>
  </si>
  <si>
    <t>Dual coverage</t>
  </si>
  <si>
    <t>73,370,320 (31.1%)</t>
  </si>
  <si>
    <t>8,548,725 (13.6%)</t>
  </si>
  <si>
    <t>32,038,530 (13.6)</t>
  </si>
  <si>
    <t>39,635,871 (16.8%)</t>
  </si>
  <si>
    <t>31,112,766 (13.2%)</t>
  </si>
  <si>
    <t>20,179,806 (8.6%)</t>
  </si>
  <si>
    <t>30,739,452 (13.0%)</t>
  </si>
  <si>
    <t>15,287 (30.1%)</t>
  </si>
  <si>
    <t>1,622 (3.2%)</t>
  </si>
  <si>
    <t>5,403 (10.6%)</t>
  </si>
  <si>
    <t>8,201 (16.1%)</t>
  </si>
  <si>
    <t>8,193 (16.1%)</t>
  </si>
  <si>
    <t>5,661 (11.1%)</t>
  </si>
  <si>
    <t>6,500 (12.8%)</t>
  </si>
  <si>
    <t>SCF, 1998</t>
  </si>
  <si>
    <t>12,249,488 (11.6%)</t>
  </si>
  <si>
    <t>79,514,000 (75.4%)</t>
  </si>
  <si>
    <t>3,380,359 (3.2%)</t>
  </si>
  <si>
    <t>2,069 (9.6%)</t>
  </si>
  <si>
    <t>17,490 (81.3%)</t>
  </si>
  <si>
    <t>713 (3.3%)</t>
  </si>
  <si>
    <t>10,254,800 (9.7%)</t>
  </si>
  <si>
    <t>1,253 (5.8%)</t>
  </si>
  <si>
    <t xml:space="preserve">  ---</t>
  </si>
  <si>
    <t xml:space="preserve"> ---</t>
  </si>
  <si>
    <t xml:space="preserve"> --- </t>
  </si>
  <si>
    <t xml:space="preserve"> </t>
  </si>
  <si>
    <t>16,805 (78.1%)</t>
  </si>
  <si>
    <t>4,720 (21.9%)</t>
  </si>
  <si>
    <t>73,578,000 (71.7%)</t>
  </si>
  <si>
    <t>28,970,000 (28.3%)</t>
  </si>
  <si>
    <t>6,130,931 (5.2%)</t>
  </si>
  <si>
    <t>1,030 (4.2%)</t>
  </si>
  <si>
    <t>91,726,979 (81.4%)</t>
  </si>
  <si>
    <t>15,179,339 (13.5%)</t>
  </si>
  <si>
    <t>11,896,121 (11.7%)</t>
  </si>
  <si>
    <t>19,512 (83.1%)</t>
  </si>
  <si>
    <t>3,396 (14.5%)</t>
  </si>
  <si>
    <t>5,778 (26.8%)</t>
  </si>
  <si>
    <t>12,938,269 (12.8%)</t>
  </si>
  <si>
    <t>10,439,347 (10.3%)</t>
  </si>
  <si>
    <t>2,315 (10.8%)</t>
  </si>
  <si>
    <t>1,670 (7.8%)</t>
  </si>
  <si>
    <t>22,008,115 (21.7%)</t>
  </si>
  <si>
    <t>4,020 (18.6%)</t>
  </si>
  <si>
    <t>55,962,187 (55.2%)</t>
  </si>
  <si>
    <t>13,520 (62.8%)</t>
  </si>
  <si>
    <t>2,276 (10.6%)</t>
  </si>
  <si>
    <t>15,718 (73.0%)</t>
  </si>
  <si>
    <t>2,308 (10.7%)</t>
  </si>
  <si>
    <t>3,492 (16.2%)</t>
  </si>
  <si>
    <t>10,296,902 (10.0%)</t>
  </si>
  <si>
    <t>60,758,543 (59.2%)</t>
  </si>
  <si>
    <t>15,496,891 (15.1%)</t>
  </si>
  <si>
    <t>19,674,000 (19.2%)</t>
  </si>
  <si>
    <t>"Asian" is listed in the CPS as "Asian/Pacific Islander"</t>
  </si>
  <si>
    <t>"Hispanic" is listed in the CPS as "Spanish origin"</t>
  </si>
  <si>
    <t>"Hispanic" and "Non-Hispanic" do not add to 100% due to respondents who do not know their origin.</t>
  </si>
  <si>
    <t>"Unemployed," "Self-employed," and "Under age 65 retiree" refer to current employment status/class of worker</t>
  </si>
  <si>
    <t>"Full-time full year," etc., refer to employment status in previous year</t>
  </si>
  <si>
    <t>"Married" includes both married and separated individuals.</t>
  </si>
  <si>
    <t>CPS Demographic Supplement, March 2000</t>
  </si>
  <si>
    <t>Unweighted %</t>
  </si>
  <si>
    <t>CPS Contingent Workers Supplement, February 2001</t>
  </si>
  <si>
    <t>CPS Displaced Workers Supplement, February 2000</t>
  </si>
  <si>
    <t>All weighting uses supplement weights.</t>
  </si>
  <si>
    <t>"Uninsured" is percentage of 38793 employed workers who do not have health insurance from any source, public or private.  "Insured - Private" and "Uninsured" do not add to 100% due to nonresponses, refusals, and respondents who do not know.</t>
  </si>
  <si>
    <t>"Insured-Private" is percentage of 38793 employed workers in sample who currently have health insurance from any source, public or private.</t>
  </si>
  <si>
    <t>"Uninsured" is percentage of 3132 displaced workers who currently do not have health insurance excluding Medicare and Medicaid.  "Insured - Private" and "Uninsured" do not add to 100% due to nonresponses, refusals, and respondents who do not know.</t>
  </si>
  <si>
    <t>"Insured - Private" is percentage of 3132 displaced workers in sample who currently have health insurance other than Medicare or Medicaid.</t>
  </si>
  <si>
    <r>
      <t xml:space="preserve">NLSY, 1998 </t>
    </r>
    <r>
      <rPr>
        <sz val="10"/>
        <rFont val="Times New Roman"/>
        <family val="1"/>
      </rPr>
      <t>(see note 37)</t>
    </r>
  </si>
  <si>
    <t>Totals shown here are weighted totals divided by 5. See SCF documentation under "Analysis Weights": the sum of each of the weights over all sample cases and imputation replicates is equal to five times the number of households in the sample universe.</t>
  </si>
  <si>
    <t xml:space="preserve">Age is available only for respondents and their spouses/partners. For all others in respondents' households, only the binary distinction above/below age 18 is known.  The breakdown shown here includes these other householders who are below age 18. An additional 6,233 household members (weighted: 31,424916) are not included because they can not be classified beyond above/below age 18. </t>
  </si>
  <si>
    <t>Respondent</t>
  </si>
  <si>
    <t xml:space="preserve">Asian and Native American are collapsed into "Other" in the public release version of the data. </t>
  </si>
  <si>
    <t xml:space="preserve">Respondent and spouse/partner </t>
  </si>
  <si>
    <t xml:space="preserve">Labor force participation is for most recent week; survey asks for hours in usual week, PT/FT line is arbitrarily drawn at 30 hours for this table. </t>
  </si>
  <si>
    <t>Married includes those who are married and separated.</t>
  </si>
  <si>
    <t>Single comprises individuals who are "living with partner" and those who have never married.</t>
  </si>
  <si>
    <t>Question is asked at the household level;  "you or anyone in your family"</t>
  </si>
  <si>
    <t>PSID, 1999</t>
  </si>
  <si>
    <t>Race/Ethnicity in the PSID tables must be imputed from the race and ethnicity of the head and wife/"wife" of the individual's family.</t>
  </si>
  <si>
    <t>"Hispanic" is listed in PSID as "Latino."  Respondents can describe their race as "Latino" rather than "white," "black," etc. in the PSID.</t>
  </si>
  <si>
    <t>Race/Ethnicity may not add up to 100% because of individuals classified in multiple races.</t>
  </si>
  <si>
    <t>"Employed" in the PSID includes individuals on temporary lay-off.  "Unemployed" in the PSID excludes individuals on temporary lay-off.</t>
  </si>
  <si>
    <t>Data about self-employment exists for heads and wives/"wives" of families only.</t>
  </si>
  <si>
    <t>Data about marital status, work hours available in PSID Public Release II (most recent wave 1993)</t>
  </si>
  <si>
    <t>Health insurance questions in the PSID refer to having been insured at any time in 1997 or 1998.</t>
  </si>
  <si>
    <t>42, 44</t>
  </si>
  <si>
    <r>
      <t>SIPP</t>
    </r>
    <r>
      <rPr>
        <sz val="10"/>
        <rFont val="Times New Roman"/>
        <family val="1"/>
      </rPr>
      <t xml:space="preserve"> (See note 58)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</si>
</sst>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 quotePrefix="1">
      <alignment/>
    </xf>
    <xf numFmtId="0" fontId="2" fillId="0" borderId="3" xfId="0" applyFont="1" applyBorder="1" applyAlignment="1" quotePrefix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 quotePrefix="1">
      <alignment/>
    </xf>
    <xf numFmtId="10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0" xfId="0" applyNumberForma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3" fontId="1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zoomScale="75" zoomScaleNormal="75" workbookViewId="0" topLeftCell="A1">
      <selection activeCell="A44" sqref="A44:B50"/>
    </sheetView>
  </sheetViews>
  <sheetFormatPr defaultColWidth="9.140625" defaultRowHeight="12.75"/>
  <cols>
    <col min="1" max="1" width="2.7109375" style="1" customWidth="1"/>
    <col min="2" max="16384" width="8.8515625" style="1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1" t="s">
        <v>83</v>
      </c>
      <c r="C2" s="3"/>
      <c r="D2" s="60"/>
      <c r="E2" s="3"/>
      <c r="F2" s="60"/>
      <c r="G2" s="60"/>
      <c r="H2" s="60"/>
      <c r="I2" s="60"/>
    </row>
    <row r="3" spans="1:9" ht="12.75">
      <c r="A3" s="21">
        <v>1</v>
      </c>
      <c r="B3" s="43" t="s">
        <v>84</v>
      </c>
      <c r="C3" s="43"/>
      <c r="D3" s="43"/>
      <c r="E3" s="43"/>
      <c r="F3" s="60"/>
      <c r="G3" s="60"/>
      <c r="H3" s="60"/>
      <c r="I3" s="60"/>
    </row>
    <row r="4" spans="1:9" ht="12.75">
      <c r="A4" s="21">
        <v>2</v>
      </c>
      <c r="B4" s="28" t="s">
        <v>115</v>
      </c>
      <c r="C4" s="26"/>
      <c r="D4" s="26"/>
      <c r="E4" s="26"/>
      <c r="F4" s="60"/>
      <c r="G4" s="60"/>
      <c r="H4" s="60"/>
      <c r="I4" s="60"/>
    </row>
    <row r="5" spans="1:9" ht="12.75">
      <c r="A5" s="21">
        <v>3</v>
      </c>
      <c r="B5" s="28" t="s">
        <v>116</v>
      </c>
      <c r="C5" s="26"/>
      <c r="D5" s="26"/>
      <c r="E5" s="26"/>
      <c r="F5" s="60"/>
      <c r="G5" s="60"/>
      <c r="H5" s="60"/>
      <c r="I5" s="60"/>
    </row>
    <row r="6" spans="1:9" ht="12.75">
      <c r="A6" s="21">
        <v>4</v>
      </c>
      <c r="B6" s="28" t="s">
        <v>117</v>
      </c>
      <c r="C6" s="26"/>
      <c r="D6" s="26"/>
      <c r="E6" s="26"/>
      <c r="F6" s="60"/>
      <c r="G6" s="60"/>
      <c r="H6" s="60"/>
      <c r="I6" s="60"/>
    </row>
    <row r="7" spans="1:9" ht="12.75">
      <c r="A7" s="21">
        <v>5</v>
      </c>
      <c r="B7" s="28" t="s">
        <v>118</v>
      </c>
      <c r="C7" s="26"/>
      <c r="D7" s="26"/>
      <c r="E7" s="26"/>
      <c r="F7" s="60"/>
      <c r="G7" s="60"/>
      <c r="H7" s="60"/>
      <c r="I7" s="60"/>
    </row>
    <row r="8" spans="1:9" ht="12.75">
      <c r="A8" s="21">
        <v>6</v>
      </c>
      <c r="B8" s="28" t="s">
        <v>119</v>
      </c>
      <c r="C8" s="26"/>
      <c r="D8" s="26"/>
      <c r="E8" s="26"/>
      <c r="F8" s="60"/>
      <c r="G8" s="60"/>
      <c r="H8" s="60"/>
      <c r="I8" s="60"/>
    </row>
    <row r="9" spans="1:9" ht="12.75">
      <c r="A9" s="21">
        <v>7</v>
      </c>
      <c r="B9" s="28" t="s">
        <v>120</v>
      </c>
      <c r="C9" s="26"/>
      <c r="D9" s="26"/>
      <c r="E9" s="26"/>
      <c r="F9" s="60"/>
      <c r="G9" s="60"/>
      <c r="H9" s="60"/>
      <c r="I9" s="60"/>
    </row>
    <row r="10" spans="1:9" ht="12.75">
      <c r="A10" s="60">
        <v>8</v>
      </c>
      <c r="B10" s="1" t="s">
        <v>337</v>
      </c>
      <c r="C10" s="60"/>
      <c r="D10" s="60"/>
      <c r="E10" s="60"/>
      <c r="F10" s="60"/>
      <c r="G10" s="60"/>
      <c r="H10" s="60"/>
      <c r="I10" s="60"/>
    </row>
    <row r="11" spans="1:9" ht="12.75">
      <c r="A11" s="21">
        <v>9</v>
      </c>
      <c r="B11" s="1" t="s">
        <v>335</v>
      </c>
      <c r="C11" s="60"/>
      <c r="D11" s="60"/>
      <c r="E11" s="60"/>
      <c r="F11" s="60"/>
      <c r="G11" s="60"/>
      <c r="H11" s="60"/>
      <c r="I11" s="60"/>
    </row>
    <row r="12" spans="1:9" ht="12.75">
      <c r="A12" s="21">
        <v>10</v>
      </c>
      <c r="B12" s="26" t="s">
        <v>336</v>
      </c>
      <c r="C12" s="60"/>
      <c r="D12" s="60"/>
      <c r="E12" s="60"/>
      <c r="F12" s="60"/>
      <c r="G12" s="60"/>
      <c r="H12" s="60"/>
      <c r="I12" s="60"/>
    </row>
    <row r="13" spans="1:9" ht="12.75">
      <c r="A13" s="21">
        <v>11</v>
      </c>
      <c r="B13" s="26" t="s">
        <v>187</v>
      </c>
      <c r="C13" s="60"/>
      <c r="D13" s="60"/>
      <c r="E13" s="60"/>
      <c r="F13" s="60"/>
      <c r="G13" s="60"/>
      <c r="H13" s="60"/>
      <c r="I13" s="60"/>
    </row>
    <row r="14" spans="1:9" ht="12.75">
      <c r="A14" s="21">
        <v>12</v>
      </c>
      <c r="B14" s="26" t="s">
        <v>188</v>
      </c>
      <c r="C14" s="60"/>
      <c r="D14" s="60"/>
      <c r="E14" s="60"/>
      <c r="F14" s="60"/>
      <c r="G14" s="60"/>
      <c r="H14" s="60"/>
      <c r="I14" s="60"/>
    </row>
    <row r="15" spans="1:9" ht="12.75">
      <c r="A15" s="21">
        <v>13</v>
      </c>
      <c r="B15" s="60" t="s">
        <v>192</v>
      </c>
      <c r="C15" s="60"/>
      <c r="D15" s="60"/>
      <c r="E15" s="60"/>
      <c r="F15" s="60"/>
      <c r="G15" s="60"/>
      <c r="H15" s="60"/>
      <c r="I15" s="60"/>
    </row>
    <row r="16" spans="1:9" ht="12.75">
      <c r="A16" s="21">
        <v>14</v>
      </c>
      <c r="B16" s="60" t="s">
        <v>193</v>
      </c>
      <c r="C16" s="60"/>
      <c r="D16" s="60"/>
      <c r="E16" s="60"/>
      <c r="F16" s="60"/>
      <c r="G16" s="60"/>
      <c r="H16" s="60"/>
      <c r="I16" s="60"/>
    </row>
    <row r="17" spans="1:9" ht="12.75">
      <c r="A17" s="21">
        <v>15</v>
      </c>
      <c r="B17" s="60" t="s">
        <v>194</v>
      </c>
      <c r="C17" s="60"/>
      <c r="D17" s="60"/>
      <c r="E17" s="60"/>
      <c r="F17" s="60"/>
      <c r="G17" s="60"/>
      <c r="H17" s="60"/>
      <c r="I17" s="60"/>
    </row>
    <row r="18" spans="1:9" ht="12.75">
      <c r="A18" s="21">
        <v>16</v>
      </c>
      <c r="B18" s="60" t="s">
        <v>195</v>
      </c>
      <c r="C18" s="60"/>
      <c r="D18" s="60"/>
      <c r="E18" s="60"/>
      <c r="F18" s="60"/>
      <c r="G18" s="60"/>
      <c r="H18" s="60"/>
      <c r="I18" s="60"/>
    </row>
    <row r="19" spans="1:9" ht="12.75">
      <c r="A19" s="21">
        <v>17</v>
      </c>
      <c r="B19" s="60" t="s">
        <v>196</v>
      </c>
      <c r="C19" s="60"/>
      <c r="D19" s="60"/>
      <c r="E19" s="60"/>
      <c r="F19" s="60"/>
      <c r="G19" s="60"/>
      <c r="H19" s="60"/>
      <c r="I19" s="60"/>
    </row>
    <row r="20" spans="1:9" ht="12.75">
      <c r="A20" s="21">
        <v>18</v>
      </c>
      <c r="B20" s="60" t="s">
        <v>197</v>
      </c>
      <c r="C20" s="60"/>
      <c r="D20" s="60"/>
      <c r="E20" s="60"/>
      <c r="F20" s="60"/>
      <c r="G20" s="60"/>
      <c r="H20" s="60"/>
      <c r="I20" s="60"/>
    </row>
    <row r="21" spans="1:9" ht="12.75">
      <c r="A21" s="21">
        <v>19</v>
      </c>
      <c r="B21" s="60" t="s">
        <v>198</v>
      </c>
      <c r="C21" s="60"/>
      <c r="D21" s="60"/>
      <c r="E21" s="60"/>
      <c r="F21" s="60"/>
      <c r="G21" s="60"/>
      <c r="H21" s="60"/>
      <c r="I21" s="60"/>
    </row>
    <row r="22" spans="1:9" ht="12.75">
      <c r="A22" s="21">
        <v>20</v>
      </c>
      <c r="B22" s="60" t="s">
        <v>199</v>
      </c>
      <c r="C22" s="60"/>
      <c r="D22" s="60"/>
      <c r="E22" s="60"/>
      <c r="F22" s="60"/>
      <c r="G22" s="60"/>
      <c r="H22" s="60"/>
      <c r="I22" s="60"/>
    </row>
    <row r="23" spans="1:9" ht="12.75">
      <c r="A23" s="21">
        <v>21</v>
      </c>
      <c r="B23" s="1" t="s">
        <v>405</v>
      </c>
      <c r="E23" s="60"/>
      <c r="F23" s="60"/>
      <c r="G23" s="60"/>
      <c r="H23" s="60"/>
      <c r="I23" s="60"/>
    </row>
    <row r="24" spans="1:9" ht="12.75">
      <c r="A24" s="21">
        <v>22</v>
      </c>
      <c r="B24" s="1" t="s">
        <v>395</v>
      </c>
      <c r="E24" s="60"/>
      <c r="F24" s="60"/>
      <c r="G24" s="60"/>
      <c r="H24" s="60"/>
      <c r="I24" s="60"/>
    </row>
    <row r="25" spans="1:9" ht="12.75">
      <c r="A25" s="21">
        <v>23</v>
      </c>
      <c r="B25" s="1" t="s">
        <v>396</v>
      </c>
      <c r="E25" s="60"/>
      <c r="F25" s="60"/>
      <c r="G25" s="60"/>
      <c r="H25" s="60"/>
      <c r="I25" s="60"/>
    </row>
    <row r="26" spans="1:9" ht="12.75">
      <c r="A26" s="21">
        <v>24</v>
      </c>
      <c r="B26" s="1" t="s">
        <v>397</v>
      </c>
      <c r="E26" s="60"/>
      <c r="F26" s="60"/>
      <c r="G26" s="60"/>
      <c r="H26" s="60"/>
      <c r="I26" s="60"/>
    </row>
    <row r="27" spans="1:9" ht="12.75">
      <c r="A27" s="21">
        <v>25</v>
      </c>
      <c r="B27" s="1" t="s">
        <v>398</v>
      </c>
      <c r="E27" s="60"/>
      <c r="F27" s="60"/>
      <c r="G27" s="60"/>
      <c r="H27" s="60"/>
      <c r="I27" s="60"/>
    </row>
    <row r="28" spans="1:9" ht="12.75">
      <c r="A28" s="21">
        <v>26</v>
      </c>
      <c r="B28" s="1" t="s">
        <v>399</v>
      </c>
      <c r="E28" s="60"/>
      <c r="F28" s="60"/>
      <c r="G28" s="60"/>
      <c r="H28" s="60"/>
      <c r="I28" s="60"/>
    </row>
    <row r="29" spans="1:9" ht="13.5" customHeight="1">
      <c r="A29" s="21">
        <v>27</v>
      </c>
      <c r="B29" s="1" t="s">
        <v>400</v>
      </c>
      <c r="E29" s="60"/>
      <c r="F29" s="60"/>
      <c r="G29" s="60"/>
      <c r="H29" s="60"/>
      <c r="I29" s="60"/>
    </row>
    <row r="30" spans="1:9" ht="12.75">
      <c r="A30" s="21">
        <v>28</v>
      </c>
      <c r="B30" s="60" t="s">
        <v>407</v>
      </c>
      <c r="D30" s="88"/>
      <c r="E30" s="60"/>
      <c r="F30" s="60"/>
      <c r="G30" s="60"/>
      <c r="H30" s="60"/>
      <c r="I30" s="60"/>
    </row>
    <row r="31" spans="1:17" ht="32.25" customHeight="1">
      <c r="A31" s="21">
        <v>29</v>
      </c>
      <c r="B31" s="122" t="s">
        <v>406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9" ht="12.75">
      <c r="A32" s="21">
        <v>30</v>
      </c>
      <c r="B32" s="60" t="s">
        <v>409</v>
      </c>
      <c r="D32" s="88"/>
      <c r="E32" s="60"/>
      <c r="F32" s="60"/>
      <c r="G32" s="60"/>
      <c r="H32" s="60"/>
      <c r="I32" s="60"/>
    </row>
    <row r="33" spans="1:17" ht="33" customHeight="1">
      <c r="A33" s="21">
        <v>31</v>
      </c>
      <c r="B33" s="122" t="s">
        <v>408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9" ht="12.75">
      <c r="A34" s="60">
        <v>32</v>
      </c>
      <c r="B34" s="17" t="s">
        <v>338</v>
      </c>
      <c r="C34" s="60"/>
      <c r="D34" s="60"/>
      <c r="E34" s="60"/>
      <c r="F34" s="60"/>
      <c r="G34" s="60"/>
      <c r="H34" s="60"/>
      <c r="I34" s="60"/>
    </row>
    <row r="35" spans="1:9" ht="12.75">
      <c r="A35" s="60">
        <v>33</v>
      </c>
      <c r="B35" s="28" t="s">
        <v>252</v>
      </c>
      <c r="C35" s="60"/>
      <c r="D35" s="60"/>
      <c r="E35" s="60"/>
      <c r="F35" s="60"/>
      <c r="G35" s="60"/>
      <c r="H35" s="60"/>
      <c r="I35" s="60"/>
    </row>
    <row r="36" spans="1:9" ht="12.75">
      <c r="A36" s="60">
        <v>34</v>
      </c>
      <c r="B36" s="28" t="s">
        <v>253</v>
      </c>
      <c r="C36" s="60"/>
      <c r="D36" s="60"/>
      <c r="E36" s="60"/>
      <c r="F36" s="60"/>
      <c r="G36" s="60"/>
      <c r="H36" s="60"/>
      <c r="I36" s="60"/>
    </row>
    <row r="37" spans="1:9" ht="12.75">
      <c r="A37" s="60">
        <v>35</v>
      </c>
      <c r="B37" s="28" t="s">
        <v>339</v>
      </c>
      <c r="C37" s="60"/>
      <c r="D37" s="60"/>
      <c r="E37" s="60"/>
      <c r="F37" s="60"/>
      <c r="G37" s="60"/>
      <c r="H37" s="60"/>
      <c r="I37" s="60"/>
    </row>
    <row r="38" spans="1:9" ht="12.75">
      <c r="A38" s="60">
        <v>36</v>
      </c>
      <c r="B38" s="60" t="s">
        <v>181</v>
      </c>
      <c r="C38" s="60"/>
      <c r="D38" s="60"/>
      <c r="E38" s="60"/>
      <c r="F38" s="60"/>
      <c r="G38" s="60"/>
      <c r="H38" s="60"/>
      <c r="I38" s="60"/>
    </row>
    <row r="39" spans="1:5" ht="12.75">
      <c r="A39" s="1">
        <v>37</v>
      </c>
      <c r="B39" s="60" t="s">
        <v>123</v>
      </c>
      <c r="C39" s="60"/>
      <c r="D39" s="60"/>
      <c r="E39" s="60"/>
    </row>
    <row r="40" spans="1:5" ht="12.75">
      <c r="A40" s="1">
        <v>38</v>
      </c>
      <c r="B40" s="60" t="s">
        <v>124</v>
      </c>
      <c r="C40" s="60"/>
      <c r="D40" s="60"/>
      <c r="E40" s="60"/>
    </row>
    <row r="41" spans="1:5" ht="12.75">
      <c r="A41" s="1">
        <v>39</v>
      </c>
      <c r="B41" s="60" t="s">
        <v>182</v>
      </c>
      <c r="C41" s="60"/>
      <c r="D41" s="60"/>
      <c r="E41" s="60"/>
    </row>
    <row r="42" spans="1:5" ht="12.75">
      <c r="A42" s="1">
        <v>40</v>
      </c>
      <c r="B42" s="60" t="s">
        <v>125</v>
      </c>
      <c r="C42" s="60"/>
      <c r="D42" s="60"/>
      <c r="E42" s="60"/>
    </row>
    <row r="43" spans="1:5" ht="12.75">
      <c r="A43" s="1">
        <v>41</v>
      </c>
      <c r="B43" s="103" t="s">
        <v>126</v>
      </c>
      <c r="C43" s="60"/>
      <c r="D43" s="60"/>
      <c r="E43" s="60"/>
    </row>
    <row r="44" spans="1:5" ht="12.75">
      <c r="A44" s="1">
        <v>42</v>
      </c>
      <c r="B44" s="1" t="s">
        <v>421</v>
      </c>
      <c r="C44" s="60"/>
      <c r="D44" s="60"/>
      <c r="E44" s="60"/>
    </row>
    <row r="45" spans="1:5" ht="12.75">
      <c r="A45" s="1">
        <v>43</v>
      </c>
      <c r="B45" s="1" t="s">
        <v>422</v>
      </c>
      <c r="C45" s="60"/>
      <c r="D45" s="60"/>
      <c r="E45" s="60"/>
    </row>
    <row r="46" spans="1:5" ht="12.75">
      <c r="A46" s="1">
        <v>44</v>
      </c>
      <c r="B46" s="1" t="s">
        <v>423</v>
      </c>
      <c r="C46" s="60"/>
      <c r="D46" s="60"/>
      <c r="E46" s="60"/>
    </row>
    <row r="47" spans="1:5" ht="12.75">
      <c r="A47" s="1">
        <v>45</v>
      </c>
      <c r="B47" s="1" t="s">
        <v>424</v>
      </c>
      <c r="C47" s="60"/>
      <c r="D47" s="60"/>
      <c r="E47" s="60"/>
    </row>
    <row r="48" spans="1:5" ht="12.75">
      <c r="A48" s="1">
        <v>46</v>
      </c>
      <c r="B48" s="1" t="s">
        <v>425</v>
      </c>
      <c r="C48" s="60"/>
      <c r="D48" s="60"/>
      <c r="E48" s="60"/>
    </row>
    <row r="49" spans="1:5" ht="12.75">
      <c r="A49" s="1">
        <v>47</v>
      </c>
      <c r="B49" s="1" t="s">
        <v>426</v>
      </c>
      <c r="C49" s="60"/>
      <c r="D49" s="60"/>
      <c r="E49" s="60"/>
    </row>
    <row r="50" spans="1:5" ht="12.75">
      <c r="A50" s="1">
        <v>48</v>
      </c>
      <c r="B50" s="1" t="s">
        <v>427</v>
      </c>
      <c r="C50" s="60"/>
      <c r="D50" s="60"/>
      <c r="E50" s="60"/>
    </row>
    <row r="51" spans="1:17" ht="32.25" customHeight="1">
      <c r="A51" s="50">
        <v>49</v>
      </c>
      <c r="B51" s="124" t="s">
        <v>411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36" customHeight="1">
      <c r="A52" s="50">
        <v>50</v>
      </c>
      <c r="B52" s="124" t="s">
        <v>412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5" ht="12.75">
      <c r="A53" s="50">
        <v>51</v>
      </c>
      <c r="B53" s="50" t="s">
        <v>413</v>
      </c>
      <c r="C53" s="60"/>
      <c r="D53" s="60"/>
      <c r="E53" s="60"/>
    </row>
    <row r="54" spans="1:5" ht="12.75">
      <c r="A54" s="50">
        <v>52</v>
      </c>
      <c r="B54" s="50" t="s">
        <v>414</v>
      </c>
      <c r="C54" s="60"/>
      <c r="D54" s="60"/>
      <c r="E54" s="60"/>
    </row>
    <row r="55" spans="1:5" ht="12.75">
      <c r="A55" s="50">
        <v>53</v>
      </c>
      <c r="B55" s="50" t="s">
        <v>415</v>
      </c>
      <c r="C55" s="60"/>
      <c r="D55" s="60"/>
      <c r="E55" s="60"/>
    </row>
    <row r="56" spans="1:5" ht="12.75">
      <c r="A56" s="50">
        <v>54</v>
      </c>
      <c r="B56" s="50" t="s">
        <v>416</v>
      </c>
      <c r="C56" s="60"/>
      <c r="D56" s="60"/>
      <c r="E56" s="60"/>
    </row>
    <row r="57" spans="1:5" ht="12.75">
      <c r="A57" s="50">
        <v>55</v>
      </c>
      <c r="B57" s="50" t="s">
        <v>417</v>
      </c>
      <c r="C57" s="60"/>
      <c r="D57" s="60"/>
      <c r="E57" s="60"/>
    </row>
    <row r="58" spans="1:5" ht="12.75">
      <c r="A58" s="50">
        <v>56</v>
      </c>
      <c r="B58" s="50" t="s">
        <v>418</v>
      </c>
      <c r="C58" s="60"/>
      <c r="D58" s="60"/>
      <c r="E58" s="60"/>
    </row>
    <row r="59" spans="1:5" ht="12.75">
      <c r="A59" s="50">
        <v>57</v>
      </c>
      <c r="B59" s="50" t="s">
        <v>419</v>
      </c>
      <c r="C59" s="60"/>
      <c r="D59" s="60"/>
      <c r="E59" s="60"/>
    </row>
    <row r="60" spans="1:2" ht="12.75">
      <c r="A60" s="1">
        <v>58</v>
      </c>
      <c r="B60" s="60" t="s">
        <v>183</v>
      </c>
    </row>
    <row r="61" spans="1:2" ht="12.75">
      <c r="A61" s="1">
        <v>59</v>
      </c>
      <c r="B61" s="60" t="s">
        <v>184</v>
      </c>
    </row>
    <row r="62" spans="1:2" ht="12.75">
      <c r="A62" s="1">
        <v>60</v>
      </c>
      <c r="B62" s="60" t="s">
        <v>185</v>
      </c>
    </row>
    <row r="63" spans="1:2" ht="12.75">
      <c r="A63" s="1">
        <v>61</v>
      </c>
      <c r="B63" s="60" t="s">
        <v>186</v>
      </c>
    </row>
    <row r="64" spans="1:2" ht="12.75">
      <c r="A64" s="1">
        <v>62</v>
      </c>
      <c r="B64" s="60" t="s">
        <v>187</v>
      </c>
    </row>
    <row r="65" spans="1:2" ht="12.75">
      <c r="A65" s="1">
        <v>63</v>
      </c>
      <c r="B65" s="60" t="s">
        <v>188</v>
      </c>
    </row>
    <row r="77" spans="5:6" ht="12.75">
      <c r="E77" s="17"/>
      <c r="F77" s="17"/>
    </row>
    <row r="78" spans="3:8" ht="12.75">
      <c r="C78" s="88"/>
      <c r="D78" s="88"/>
      <c r="E78" s="104"/>
      <c r="F78" s="104"/>
      <c r="G78" s="88"/>
      <c r="H78" s="88"/>
    </row>
    <row r="79" spans="3:8" ht="12.75">
      <c r="C79" s="88"/>
      <c r="D79" s="88"/>
      <c r="E79" s="104"/>
      <c r="F79" s="104"/>
      <c r="G79" s="88"/>
      <c r="H79" s="88"/>
    </row>
    <row r="80" spans="3:8" ht="12.75">
      <c r="C80" s="88"/>
      <c r="D80" s="88"/>
      <c r="E80" s="104"/>
      <c r="F80" s="104"/>
      <c r="G80" s="88"/>
      <c r="H80" s="88"/>
    </row>
  </sheetData>
  <mergeCells count="4">
    <mergeCell ref="B31:Q31"/>
    <mergeCell ref="B33:Q33"/>
    <mergeCell ref="B51:Q51"/>
    <mergeCell ref="B52:Q52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1"/>
  <sheetViews>
    <sheetView tabSelected="1"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2" width="0.85546875" style="13" customWidth="1"/>
    <col min="3" max="3" width="14.7109375" style="29" bestFit="1" customWidth="1"/>
    <col min="4" max="4" width="8.140625" style="3" bestFit="1" customWidth="1"/>
    <col min="5" max="5" width="15.28125" style="3" customWidth="1"/>
    <col min="6" max="6" width="0.85546875" style="29" customWidth="1"/>
    <col min="7" max="7" width="22.57421875" style="3" bestFit="1" customWidth="1"/>
    <col min="8" max="8" width="8.140625" style="3" bestFit="1" customWidth="1"/>
    <col min="9" max="9" width="18.57421875" style="23" customWidth="1"/>
    <col min="10" max="10" width="0.71875" style="13" customWidth="1"/>
    <col min="11" max="11" width="18.28125" style="23" customWidth="1"/>
    <col min="12" max="12" width="8.140625" style="23" customWidth="1"/>
    <col min="13" max="13" width="18.140625" style="23" customWidth="1"/>
    <col min="14" max="14" width="0.85546875" style="13" customWidth="1"/>
    <col min="15" max="15" width="21.421875" style="17" bestFit="1" customWidth="1"/>
    <col min="16" max="16" width="10.7109375" style="17" customWidth="1"/>
    <col min="17" max="17" width="14.57421875" style="1" bestFit="1" customWidth="1"/>
    <col min="18" max="18" width="0.85546875" style="13" customWidth="1"/>
    <col min="19" max="19" width="12.28125" style="50" bestFit="1" customWidth="1"/>
    <col min="20" max="20" width="10.00390625" style="63" bestFit="1" customWidth="1"/>
    <col min="21" max="21" width="12.00390625" style="63" bestFit="1" customWidth="1"/>
    <col min="22" max="22" width="2.28125" style="62" customWidth="1"/>
    <col min="23" max="23" width="2.7109375" style="50" customWidth="1"/>
    <col min="24" max="24" width="0.85546875" style="13" customWidth="1"/>
    <col min="25" max="25" width="12.28125" style="3" customWidth="1"/>
    <col min="26" max="26" width="5.8515625" style="3" customWidth="1"/>
    <col min="27" max="27" width="13.28125" style="3" customWidth="1"/>
    <col min="28" max="28" width="12.28125" style="29" customWidth="1"/>
    <col min="29" max="29" width="5.57421875" style="3" customWidth="1"/>
    <col min="30" max="30" width="13.140625" style="3" customWidth="1"/>
    <col min="31" max="31" width="12.28125" style="29" customWidth="1"/>
    <col min="32" max="32" width="6.28125" style="3" customWidth="1"/>
    <col min="33" max="33" width="12.28125" style="119" customWidth="1"/>
    <col min="34" max="34" width="0.85546875" style="17" customWidth="1"/>
    <col min="35" max="35" width="12.28125" style="17" customWidth="1"/>
    <col min="36" max="36" width="6.28125" style="23" bestFit="1" customWidth="1"/>
    <col min="37" max="37" width="12.28125" style="17" customWidth="1"/>
    <col min="38" max="38" width="0.85546875" style="13" customWidth="1"/>
    <col min="39" max="39" width="12.28125" style="1" bestFit="1" customWidth="1"/>
    <col min="40" max="40" width="8.8515625" style="3" customWidth="1"/>
    <col min="41" max="41" width="12.00390625" style="3" bestFit="1" customWidth="1"/>
    <col min="42" max="42" width="0.85546875" style="1" customWidth="1"/>
    <col min="43" max="43" width="16.28125" style="1" bestFit="1" customWidth="1"/>
    <col min="44" max="44" width="8.8515625" style="1" customWidth="1"/>
    <col min="45" max="45" width="12.00390625" style="1" bestFit="1" customWidth="1"/>
    <col min="46" max="46" width="0.85546875" style="1" customWidth="1"/>
    <col min="47" max="47" width="17.7109375" style="1" customWidth="1"/>
    <col min="48" max="48" width="8.8515625" style="1" customWidth="1"/>
    <col min="49" max="49" width="17.7109375" style="1" customWidth="1"/>
    <col min="50" max="50" width="0.85546875" style="1" customWidth="1"/>
    <col min="51" max="51" width="17.7109375" style="3" customWidth="1"/>
    <col min="52" max="52" width="8.7109375" style="3" customWidth="1"/>
    <col min="53" max="53" width="17.7109375" style="3" customWidth="1"/>
    <col min="54" max="54" width="0.85546875" style="13" customWidth="1"/>
    <col min="55" max="55" width="18.7109375" style="3" bestFit="1" customWidth="1"/>
    <col min="56" max="56" width="8.8515625" style="1" customWidth="1"/>
    <col min="57" max="57" width="14.28125" style="3" bestFit="1" customWidth="1"/>
    <col min="58" max="16384" width="8.8515625" style="1" customWidth="1"/>
  </cols>
  <sheetData>
    <row r="1" spans="47:51" ht="12.75">
      <c r="AU1" s="13"/>
      <c r="AY1" s="29"/>
    </row>
    <row r="2" spans="1:58" s="5" customFormat="1" ht="12.75">
      <c r="A2" s="36"/>
      <c r="B2" s="110"/>
      <c r="C2" s="80" t="s">
        <v>334</v>
      </c>
      <c r="D2" s="81"/>
      <c r="E2" s="81"/>
      <c r="F2" s="82"/>
      <c r="G2" s="81"/>
      <c r="H2" s="81"/>
      <c r="I2" s="81"/>
      <c r="J2" s="83"/>
      <c r="K2" s="81"/>
      <c r="L2" s="81"/>
      <c r="M2" s="81"/>
      <c r="N2" s="83"/>
      <c r="O2" s="84"/>
      <c r="P2" s="84"/>
      <c r="Q2" s="84"/>
      <c r="R2" s="83"/>
      <c r="S2" s="85"/>
      <c r="T2" s="81"/>
      <c r="U2" s="81"/>
      <c r="V2" s="71"/>
      <c r="W2" s="46"/>
      <c r="X2" s="12"/>
      <c r="Y2" s="101" t="s">
        <v>333</v>
      </c>
      <c r="Z2" s="77"/>
      <c r="AA2" s="77"/>
      <c r="AB2" s="90"/>
      <c r="AC2" s="77"/>
      <c r="AD2" s="77"/>
      <c r="AE2" s="90"/>
      <c r="AF2" s="77"/>
      <c r="AG2" s="118"/>
      <c r="AH2" s="75"/>
      <c r="AI2" s="75"/>
      <c r="AJ2" s="77"/>
      <c r="AK2" s="75"/>
      <c r="AL2" s="78"/>
      <c r="AM2" s="75"/>
      <c r="AN2" s="77"/>
      <c r="AO2" s="77"/>
      <c r="AP2" s="76"/>
      <c r="AQ2" s="75"/>
      <c r="AR2" s="75"/>
      <c r="AS2" s="75"/>
      <c r="AT2" s="76"/>
      <c r="AU2" s="76"/>
      <c r="AV2" s="75"/>
      <c r="AW2" s="75"/>
      <c r="AX2" s="75"/>
      <c r="AY2" s="90"/>
      <c r="AZ2" s="77"/>
      <c r="BA2" s="77"/>
      <c r="BB2" s="76"/>
      <c r="BC2" s="77"/>
      <c r="BD2" s="79"/>
      <c r="BE2" s="77"/>
      <c r="BF2" s="75"/>
    </row>
    <row r="3" spans="1:57" s="17" customFormat="1" ht="6" customHeight="1">
      <c r="A3" s="27"/>
      <c r="B3" s="111"/>
      <c r="C3" s="29"/>
      <c r="D3" s="23"/>
      <c r="E3" s="23"/>
      <c r="F3" s="29"/>
      <c r="G3" s="23"/>
      <c r="H3" s="23"/>
      <c r="I3" s="23"/>
      <c r="J3" s="13"/>
      <c r="K3" s="23"/>
      <c r="L3" s="23"/>
      <c r="M3" s="23"/>
      <c r="N3" s="13"/>
      <c r="R3" s="13"/>
      <c r="S3" s="54"/>
      <c r="T3" s="70"/>
      <c r="U3" s="70"/>
      <c r="V3" s="62"/>
      <c r="W3" s="55"/>
      <c r="X3" s="13"/>
      <c r="Y3" s="35"/>
      <c r="Z3" s="35"/>
      <c r="AA3" s="35"/>
      <c r="AB3" s="30"/>
      <c r="AC3" s="35"/>
      <c r="AD3" s="35"/>
      <c r="AE3" s="30"/>
      <c r="AF3" s="35"/>
      <c r="AG3" s="119"/>
      <c r="AJ3" s="23"/>
      <c r="AL3" s="13"/>
      <c r="AN3" s="23"/>
      <c r="AO3" s="23"/>
      <c r="AP3" s="65"/>
      <c r="AT3" s="65"/>
      <c r="AU3" s="13"/>
      <c r="AY3" s="29"/>
      <c r="AZ3" s="23"/>
      <c r="BA3" s="23"/>
      <c r="BB3" s="13"/>
      <c r="BC3" s="70"/>
      <c r="BD3" s="57"/>
      <c r="BE3" s="70"/>
    </row>
    <row r="4" spans="2:57" s="6" customFormat="1" ht="25.5" customHeight="1">
      <c r="B4" s="41"/>
      <c r="C4" s="89" t="s">
        <v>276</v>
      </c>
      <c r="D4" s="22"/>
      <c r="F4" s="31"/>
      <c r="G4" s="27" t="s">
        <v>110</v>
      </c>
      <c r="H4" s="23"/>
      <c r="J4" s="29"/>
      <c r="K4" s="27" t="s">
        <v>332</v>
      </c>
      <c r="L4" s="32"/>
      <c r="M4" s="32"/>
      <c r="N4" s="41"/>
      <c r="O4" s="38" t="s">
        <v>200</v>
      </c>
      <c r="P4" s="22"/>
      <c r="Q4" s="38"/>
      <c r="R4" s="41"/>
      <c r="S4" s="47" t="s">
        <v>201</v>
      </c>
      <c r="T4" s="48"/>
      <c r="U4" s="56"/>
      <c r="V4" s="72"/>
      <c r="W4" s="56"/>
      <c r="X4" s="41"/>
      <c r="Y4" s="125" t="s">
        <v>401</v>
      </c>
      <c r="Z4" s="126"/>
      <c r="AA4" s="127"/>
      <c r="AB4" s="128" t="s">
        <v>403</v>
      </c>
      <c r="AC4" s="129"/>
      <c r="AD4" s="129"/>
      <c r="AE4" s="128" t="s">
        <v>404</v>
      </c>
      <c r="AF4" s="129"/>
      <c r="AG4" s="130"/>
      <c r="AH4" s="22"/>
      <c r="AI4" s="38" t="s">
        <v>9</v>
      </c>
      <c r="AJ4" s="22"/>
      <c r="AK4" s="22"/>
      <c r="AL4" s="31"/>
      <c r="AM4" s="22" t="s">
        <v>8</v>
      </c>
      <c r="AN4" s="38"/>
      <c r="AO4" s="38"/>
      <c r="AP4" s="31"/>
      <c r="AQ4" s="40" t="s">
        <v>410</v>
      </c>
      <c r="AR4" s="38"/>
      <c r="AS4" s="38"/>
      <c r="AT4" s="31"/>
      <c r="AU4" s="31" t="s">
        <v>420</v>
      </c>
      <c r="AV4" s="22"/>
      <c r="AW4" s="22"/>
      <c r="AX4" s="22"/>
      <c r="AY4" s="89" t="s">
        <v>354</v>
      </c>
      <c r="AZ4" s="22"/>
      <c r="BA4" s="22"/>
      <c r="BB4" s="31"/>
      <c r="BC4" s="49" t="s">
        <v>429</v>
      </c>
      <c r="BD4" s="51"/>
      <c r="BE4" s="48"/>
    </row>
    <row r="5" spans="1:57" ht="13.5">
      <c r="A5" s="7"/>
      <c r="B5" s="112"/>
      <c r="C5" s="30" t="s">
        <v>82</v>
      </c>
      <c r="D5" s="4" t="s">
        <v>81</v>
      </c>
      <c r="E5" s="4" t="s">
        <v>85</v>
      </c>
      <c r="F5" s="30"/>
      <c r="G5" s="4" t="s">
        <v>111</v>
      </c>
      <c r="H5" s="4" t="s">
        <v>81</v>
      </c>
      <c r="I5" s="22" t="s">
        <v>80</v>
      </c>
      <c r="J5" s="33"/>
      <c r="K5" s="35" t="s">
        <v>122</v>
      </c>
      <c r="L5" s="35" t="s">
        <v>81</v>
      </c>
      <c r="M5" s="35" t="s">
        <v>80</v>
      </c>
      <c r="O5" s="35" t="s">
        <v>122</v>
      </c>
      <c r="P5" s="35" t="s">
        <v>81</v>
      </c>
      <c r="Q5" s="35" t="s">
        <v>80</v>
      </c>
      <c r="S5" s="54" t="s">
        <v>122</v>
      </c>
      <c r="T5" s="54" t="s">
        <v>81</v>
      </c>
      <c r="U5" s="54" t="s">
        <v>80</v>
      </c>
      <c r="V5" s="73"/>
      <c r="W5" s="54"/>
      <c r="Y5" s="4" t="s">
        <v>82</v>
      </c>
      <c r="Z5" s="4" t="s">
        <v>81</v>
      </c>
      <c r="AA5" s="4" t="s">
        <v>402</v>
      </c>
      <c r="AB5" s="30" t="s">
        <v>82</v>
      </c>
      <c r="AC5" s="4" t="s">
        <v>81</v>
      </c>
      <c r="AD5" s="4" t="s">
        <v>402</v>
      </c>
      <c r="AE5" s="30" t="s">
        <v>82</v>
      </c>
      <c r="AF5" s="4" t="s">
        <v>81</v>
      </c>
      <c r="AG5" s="120" t="s">
        <v>80</v>
      </c>
      <c r="AI5" s="35" t="s">
        <v>82</v>
      </c>
      <c r="AJ5" s="35" t="s">
        <v>81</v>
      </c>
      <c r="AK5" s="35" t="s">
        <v>80</v>
      </c>
      <c r="AM5" s="58" t="s">
        <v>122</v>
      </c>
      <c r="AN5" s="4" t="s">
        <v>81</v>
      </c>
      <c r="AO5" s="4" t="s">
        <v>80</v>
      </c>
      <c r="AP5" s="13"/>
      <c r="AQ5" s="4" t="s">
        <v>122</v>
      </c>
      <c r="AR5" s="4" t="s">
        <v>81</v>
      </c>
      <c r="AS5" s="4" t="s">
        <v>80</v>
      </c>
      <c r="AT5" s="30"/>
      <c r="AU5" s="30" t="s">
        <v>122</v>
      </c>
      <c r="AV5" s="35" t="s">
        <v>81</v>
      </c>
      <c r="AW5" s="35" t="s">
        <v>80</v>
      </c>
      <c r="AX5" s="35"/>
      <c r="AY5" s="30" t="s">
        <v>122</v>
      </c>
      <c r="AZ5" s="35" t="s">
        <v>81</v>
      </c>
      <c r="BA5" s="35" t="s">
        <v>80</v>
      </c>
      <c r="BB5" s="30"/>
      <c r="BC5" s="49" t="s">
        <v>128</v>
      </c>
      <c r="BD5" s="52" t="s">
        <v>81</v>
      </c>
      <c r="BE5" s="49" t="s">
        <v>80</v>
      </c>
    </row>
    <row r="6" spans="1:57" ht="12.75">
      <c r="A6" s="8" t="s">
        <v>0</v>
      </c>
      <c r="B6" s="33"/>
      <c r="Z6" s="3">
        <v>21</v>
      </c>
      <c r="AC6" s="3">
        <v>21</v>
      </c>
      <c r="AD6" s="4"/>
      <c r="AF6" s="3">
        <v>21</v>
      </c>
      <c r="AM6" s="17"/>
      <c r="AP6" s="13"/>
      <c r="AT6" s="13"/>
      <c r="AU6" s="13"/>
      <c r="AV6" s="17"/>
      <c r="AW6" s="17"/>
      <c r="AX6" s="17"/>
      <c r="AY6" s="29"/>
      <c r="AZ6" s="23">
        <v>49</v>
      </c>
      <c r="BC6" s="63"/>
      <c r="BD6" s="53"/>
      <c r="BE6" s="63"/>
    </row>
    <row r="7" spans="1:57" ht="12.75">
      <c r="A7" s="9" t="s">
        <v>10</v>
      </c>
      <c r="B7" s="113"/>
      <c r="C7" s="29" t="s">
        <v>40</v>
      </c>
      <c r="E7" s="3" t="s">
        <v>40</v>
      </c>
      <c r="G7" s="3" t="s">
        <v>43</v>
      </c>
      <c r="H7" s="23"/>
      <c r="I7" s="23" t="s">
        <v>42</v>
      </c>
      <c r="K7" s="105" t="s">
        <v>283</v>
      </c>
      <c r="L7" s="68"/>
      <c r="M7" s="105" t="s">
        <v>290</v>
      </c>
      <c r="O7" s="19">
        <v>72077804</v>
      </c>
      <c r="Q7" s="19">
        <v>27271</v>
      </c>
      <c r="S7" s="19">
        <v>71964136</v>
      </c>
      <c r="U7" s="20">
        <v>35965</v>
      </c>
      <c r="V7" s="45"/>
      <c r="W7" s="19"/>
      <c r="Y7" s="99">
        <v>26.4</v>
      </c>
      <c r="AA7" s="99">
        <v>27.3</v>
      </c>
      <c r="AB7" s="29">
        <v>3.8</v>
      </c>
      <c r="AD7" s="99">
        <v>3.9</v>
      </c>
      <c r="AE7" s="98">
        <v>0</v>
      </c>
      <c r="AG7" s="121">
        <v>5.8</v>
      </c>
      <c r="AM7" s="59">
        <v>71966497</v>
      </c>
      <c r="AO7" s="20">
        <v>10345</v>
      </c>
      <c r="AP7" s="13"/>
      <c r="AQ7" s="3">
        <v>0</v>
      </c>
      <c r="AS7" s="3">
        <v>0</v>
      </c>
      <c r="AT7" s="29"/>
      <c r="AU7" s="136">
        <f>25.61</f>
        <v>25.61</v>
      </c>
      <c r="AV7" s="131"/>
      <c r="AW7" s="132">
        <f>33.05</f>
        <v>33.05</v>
      </c>
      <c r="AX7" s="23"/>
      <c r="AY7" s="139" t="s">
        <v>340</v>
      </c>
      <c r="AZ7" s="23">
        <v>50</v>
      </c>
      <c r="BA7" s="20" t="s">
        <v>347</v>
      </c>
      <c r="BB7" s="29"/>
      <c r="BC7" s="91" t="s">
        <v>130</v>
      </c>
      <c r="BD7" s="53"/>
      <c r="BE7" s="91" t="s">
        <v>155</v>
      </c>
    </row>
    <row r="8" spans="1:57" ht="12.75">
      <c r="A8" s="9" t="s">
        <v>11</v>
      </c>
      <c r="B8" s="113"/>
      <c r="C8" s="29">
        <v>12.59</v>
      </c>
      <c r="E8" s="3" t="s">
        <v>86</v>
      </c>
      <c r="G8" s="3" t="s">
        <v>45</v>
      </c>
      <c r="H8" s="23"/>
      <c r="I8" s="23" t="s">
        <v>44</v>
      </c>
      <c r="K8" s="105" t="s">
        <v>284</v>
      </c>
      <c r="L8" s="68"/>
      <c r="M8" s="105" t="s">
        <v>291</v>
      </c>
      <c r="O8" s="19">
        <v>25987480</v>
      </c>
      <c r="Q8" s="19">
        <v>8675</v>
      </c>
      <c r="S8" s="19">
        <v>26016492</v>
      </c>
      <c r="U8" s="20">
        <v>7746</v>
      </c>
      <c r="V8" s="45"/>
      <c r="W8" s="19"/>
      <c r="Y8" s="100">
        <f>36.1-26.4</f>
        <v>9.700000000000003</v>
      </c>
      <c r="AA8" s="100">
        <f>36.3-27.3</f>
        <v>8.999999999999996</v>
      </c>
      <c r="AB8" s="29">
        <v>12.6</v>
      </c>
      <c r="AD8" s="99">
        <f>15.2-AD7</f>
        <v>11.299999999999999</v>
      </c>
      <c r="AE8" s="29">
        <v>9.3</v>
      </c>
      <c r="AG8" s="121">
        <f>17.1-5.8</f>
        <v>11.3</v>
      </c>
      <c r="AI8" s="3">
        <v>0</v>
      </c>
      <c r="AJ8" s="70"/>
      <c r="AK8" s="3" t="s">
        <v>277</v>
      </c>
      <c r="AM8" s="59">
        <v>25158095</v>
      </c>
      <c r="AO8" s="20">
        <v>3268</v>
      </c>
      <c r="AP8" s="13"/>
      <c r="AQ8" s="3">
        <v>0</v>
      </c>
      <c r="AS8" s="3">
        <v>0</v>
      </c>
      <c r="AT8" s="29"/>
      <c r="AU8" s="136">
        <f>35.21-25.61</f>
        <v>9.600000000000001</v>
      </c>
      <c r="AV8" s="131"/>
      <c r="AW8" s="132">
        <f>44.53-33.05</f>
        <v>11.480000000000004</v>
      </c>
      <c r="AX8" s="23"/>
      <c r="AY8" s="139" t="s">
        <v>341</v>
      </c>
      <c r="AZ8" s="23"/>
      <c r="BA8" s="20" t="s">
        <v>348</v>
      </c>
      <c r="BB8" s="29"/>
      <c r="BC8" s="91" t="s">
        <v>131</v>
      </c>
      <c r="BD8" s="53"/>
      <c r="BE8" s="91" t="s">
        <v>156</v>
      </c>
    </row>
    <row r="9" spans="1:57" ht="12.75">
      <c r="A9" s="9" t="s">
        <v>12</v>
      </c>
      <c r="B9" s="113"/>
      <c r="C9" s="29">
        <v>18.65</v>
      </c>
      <c r="E9" s="3" t="s">
        <v>87</v>
      </c>
      <c r="G9" s="3" t="s">
        <v>47</v>
      </c>
      <c r="H9" s="23"/>
      <c r="I9" s="23" t="s">
        <v>46</v>
      </c>
      <c r="K9" s="105" t="s">
        <v>285</v>
      </c>
      <c r="L9" s="68"/>
      <c r="M9" s="105" t="s">
        <v>292</v>
      </c>
      <c r="O9" s="19">
        <v>37969049</v>
      </c>
      <c r="Q9" s="19">
        <v>13639</v>
      </c>
      <c r="S9" s="19">
        <v>38166872</v>
      </c>
      <c r="U9" s="20">
        <v>17855</v>
      </c>
      <c r="V9" s="45"/>
      <c r="W9" s="19"/>
      <c r="Y9" s="100">
        <f>49.9-36.1</f>
        <v>13.799999999999997</v>
      </c>
      <c r="AA9" s="100">
        <f>50.1-36.3</f>
        <v>13.800000000000004</v>
      </c>
      <c r="AB9" s="29">
        <v>17.6</v>
      </c>
      <c r="AD9" s="99">
        <f>32.4-15.2</f>
        <v>17.2</v>
      </c>
      <c r="AE9" s="29">
        <v>19.6</v>
      </c>
      <c r="AG9" s="121">
        <f>34.3-17.1</f>
        <v>17.199999999999996</v>
      </c>
      <c r="AI9" s="3">
        <v>0</v>
      </c>
      <c r="AJ9" s="70"/>
      <c r="AK9" s="3" t="s">
        <v>278</v>
      </c>
      <c r="AM9" s="59">
        <v>39474793</v>
      </c>
      <c r="AO9" s="20">
        <v>4824</v>
      </c>
      <c r="AP9" s="13"/>
      <c r="AQ9" s="3" t="s">
        <v>202</v>
      </c>
      <c r="AS9" s="3" t="s">
        <v>204</v>
      </c>
      <c r="AT9" s="29"/>
      <c r="AU9" s="136">
        <f>48.65-35.21</f>
        <v>13.439999999999998</v>
      </c>
      <c r="AV9" s="131"/>
      <c r="AW9" s="132">
        <f>58.46-44.53</f>
        <v>13.93</v>
      </c>
      <c r="AX9" s="23"/>
      <c r="AY9" s="139" t="s">
        <v>342</v>
      </c>
      <c r="AZ9" s="23"/>
      <c r="BA9" s="20" t="s">
        <v>349</v>
      </c>
      <c r="BB9" s="29"/>
      <c r="BC9" s="91" t="s">
        <v>132</v>
      </c>
      <c r="BD9" s="53"/>
      <c r="BE9" s="91" t="s">
        <v>157</v>
      </c>
    </row>
    <row r="10" spans="1:57" ht="12.75">
      <c r="A10" s="9" t="s">
        <v>13</v>
      </c>
      <c r="B10" s="113"/>
      <c r="C10" s="29">
        <v>21.05</v>
      </c>
      <c r="E10" s="20" t="s">
        <v>88</v>
      </c>
      <c r="G10" s="3" t="s">
        <v>49</v>
      </c>
      <c r="H10" s="23"/>
      <c r="I10" s="23" t="s">
        <v>48</v>
      </c>
      <c r="K10" s="105" t="s">
        <v>286</v>
      </c>
      <c r="L10" s="68"/>
      <c r="M10" s="105" t="s">
        <v>293</v>
      </c>
      <c r="O10" s="19">
        <v>44564782</v>
      </c>
      <c r="Q10" s="19">
        <v>15712</v>
      </c>
      <c r="S10" s="19">
        <v>44411319</v>
      </c>
      <c r="U10" s="20">
        <v>25404</v>
      </c>
      <c r="V10" s="45"/>
      <c r="W10" s="19"/>
      <c r="Y10" s="100">
        <f>66.2-49.9</f>
        <v>16.300000000000004</v>
      </c>
      <c r="AA10" s="100">
        <f>66.1-50.1</f>
        <v>15.999999999999993</v>
      </c>
      <c r="AB10" s="29">
        <v>21.2</v>
      </c>
      <c r="AD10" s="99">
        <f>53.1-32.4</f>
        <v>20.700000000000003</v>
      </c>
      <c r="AE10" s="29">
        <v>23.2</v>
      </c>
      <c r="AG10" s="121">
        <f>54.7-34.3</f>
        <v>20.400000000000006</v>
      </c>
      <c r="AI10" s="3">
        <v>0</v>
      </c>
      <c r="AJ10" s="70"/>
      <c r="AK10" s="3" t="s">
        <v>279</v>
      </c>
      <c r="AM10" s="59">
        <v>44337088</v>
      </c>
      <c r="AO10" s="20">
        <v>5233</v>
      </c>
      <c r="AP10" s="13"/>
      <c r="AQ10" s="3" t="s">
        <v>203</v>
      </c>
      <c r="AS10" s="3" t="s">
        <v>205</v>
      </c>
      <c r="AT10" s="29"/>
      <c r="AU10" s="136">
        <f>65.22-48.65</f>
        <v>16.57</v>
      </c>
      <c r="AV10" s="131"/>
      <c r="AW10" s="132">
        <f>75.46-58.46</f>
        <v>16.999999999999993</v>
      </c>
      <c r="AX10" s="23"/>
      <c r="AY10" s="139" t="s">
        <v>343</v>
      </c>
      <c r="AZ10" s="23"/>
      <c r="BA10" s="20" t="s">
        <v>350</v>
      </c>
      <c r="BB10" s="29"/>
      <c r="BC10" s="91" t="s">
        <v>133</v>
      </c>
      <c r="BD10" s="53"/>
      <c r="BE10" s="91" t="s">
        <v>158</v>
      </c>
    </row>
    <row r="11" spans="1:57" ht="12.75">
      <c r="A11" s="9" t="s">
        <v>14</v>
      </c>
      <c r="B11" s="113"/>
      <c r="C11" s="29">
        <v>17.76</v>
      </c>
      <c r="E11" s="20" t="s">
        <v>89</v>
      </c>
      <c r="G11" s="3" t="s">
        <v>51</v>
      </c>
      <c r="H11" s="23"/>
      <c r="I11" s="23" t="s">
        <v>50</v>
      </c>
      <c r="K11" s="105" t="s">
        <v>287</v>
      </c>
      <c r="L11" s="68"/>
      <c r="M11" s="105" t="s">
        <v>294</v>
      </c>
      <c r="O11" s="19">
        <v>35570519</v>
      </c>
      <c r="Q11" s="19">
        <v>12650</v>
      </c>
      <c r="S11" s="19">
        <v>35093303</v>
      </c>
      <c r="U11" s="20">
        <v>15661</v>
      </c>
      <c r="V11" s="45"/>
      <c r="W11" s="19"/>
      <c r="Y11" s="100">
        <f>79.6-66.2</f>
        <v>13.399999999999991</v>
      </c>
      <c r="AA11" s="100">
        <f>79.6-66.1</f>
        <v>13.5</v>
      </c>
      <c r="AB11" s="29">
        <v>17.9</v>
      </c>
      <c r="AD11" s="99">
        <f>71.8-53.1</f>
        <v>18.699999999999996</v>
      </c>
      <c r="AE11" s="29">
        <v>18.9</v>
      </c>
      <c r="AG11" s="121">
        <f>72.8-54.7</f>
        <v>18.099999999999994</v>
      </c>
      <c r="AI11" s="3">
        <v>12.63</v>
      </c>
      <c r="AJ11" s="70"/>
      <c r="AK11" s="3" t="s">
        <v>280</v>
      </c>
      <c r="AM11" s="59">
        <v>34377622</v>
      </c>
      <c r="AO11" s="20">
        <v>4131</v>
      </c>
      <c r="AP11" s="13"/>
      <c r="AQ11" s="3">
        <v>0</v>
      </c>
      <c r="AS11" s="3">
        <v>0</v>
      </c>
      <c r="AT11" s="29"/>
      <c r="AU11" s="136">
        <f>80.01-65.22</f>
        <v>14.790000000000006</v>
      </c>
      <c r="AV11" s="131"/>
      <c r="AW11" s="132">
        <f>87.5-75.46</f>
        <v>12.040000000000006</v>
      </c>
      <c r="AX11" s="23"/>
      <c r="AY11" s="139" t="s">
        <v>344</v>
      </c>
      <c r="AZ11" s="23"/>
      <c r="BA11" s="20" t="s">
        <v>351</v>
      </c>
      <c r="BB11" s="29"/>
      <c r="BC11" s="91" t="s">
        <v>129</v>
      </c>
      <c r="BD11" s="53"/>
      <c r="BE11" s="91" t="s">
        <v>159</v>
      </c>
    </row>
    <row r="12" spans="1:57" ht="12.75">
      <c r="A12" s="9" t="s">
        <v>15</v>
      </c>
      <c r="B12" s="113"/>
      <c r="C12" s="29">
        <v>12.09</v>
      </c>
      <c r="E12" s="20" t="s">
        <v>90</v>
      </c>
      <c r="G12" s="3" t="s">
        <v>53</v>
      </c>
      <c r="H12" s="23"/>
      <c r="I12" s="23" t="s">
        <v>52</v>
      </c>
      <c r="K12" s="105" t="s">
        <v>288</v>
      </c>
      <c r="L12" s="68"/>
      <c r="M12" s="105" t="s">
        <v>295</v>
      </c>
      <c r="O12" s="19">
        <v>23045291</v>
      </c>
      <c r="Q12" s="19">
        <v>8112</v>
      </c>
      <c r="S12" s="19">
        <v>22937062</v>
      </c>
      <c r="U12" s="20">
        <v>6869</v>
      </c>
      <c r="V12" s="45"/>
      <c r="W12" s="19"/>
      <c r="Y12" s="100">
        <f>88.1-79.6</f>
        <v>8.5</v>
      </c>
      <c r="AA12" s="100">
        <f>88.1-79.6</f>
        <v>8.5</v>
      </c>
      <c r="AB12" s="29">
        <v>11.3</v>
      </c>
      <c r="AD12" s="99">
        <f>83.4-71.8</f>
        <v>11.600000000000009</v>
      </c>
      <c r="AE12" s="29">
        <v>12.1</v>
      </c>
      <c r="AG12" s="121">
        <f>83.9-72.8</f>
        <v>11.100000000000009</v>
      </c>
      <c r="AI12" s="3">
        <v>36.73</v>
      </c>
      <c r="AJ12" s="70"/>
      <c r="AK12" s="3" t="s">
        <v>281</v>
      </c>
      <c r="AM12" s="59">
        <v>21802707</v>
      </c>
      <c r="AO12" s="20">
        <v>2725</v>
      </c>
      <c r="AP12" s="13"/>
      <c r="AQ12" s="3">
        <v>0</v>
      </c>
      <c r="AS12" s="3">
        <v>0</v>
      </c>
      <c r="AT12" s="29"/>
      <c r="AU12" s="136">
        <f>87.89-80.01</f>
        <v>7.8799999999999955</v>
      </c>
      <c r="AV12" s="131"/>
      <c r="AW12" s="132">
        <f>92.38-87.5</f>
        <v>4.8799999999999955</v>
      </c>
      <c r="AX12" s="23"/>
      <c r="AY12" s="139" t="s">
        <v>345</v>
      </c>
      <c r="AZ12" s="23"/>
      <c r="BA12" s="20" t="s">
        <v>352</v>
      </c>
      <c r="BB12" s="29"/>
      <c r="BC12" s="63" t="s">
        <v>134</v>
      </c>
      <c r="BD12" s="53"/>
      <c r="BE12" s="91" t="s">
        <v>160</v>
      </c>
    </row>
    <row r="13" spans="1:57" ht="12.75">
      <c r="A13" s="9" t="s">
        <v>41</v>
      </c>
      <c r="B13" s="113"/>
      <c r="C13" s="29">
        <v>17.36</v>
      </c>
      <c r="E13" s="20" t="s">
        <v>91</v>
      </c>
      <c r="G13" s="3" t="s">
        <v>55</v>
      </c>
      <c r="H13" s="23"/>
      <c r="I13" s="23" t="s">
        <v>54</v>
      </c>
      <c r="K13" s="20" t="s">
        <v>289</v>
      </c>
      <c r="L13" s="68"/>
      <c r="M13" s="20" t="s">
        <v>296</v>
      </c>
      <c r="O13" s="19">
        <v>32476128</v>
      </c>
      <c r="Q13" s="19">
        <v>11000</v>
      </c>
      <c r="Y13" s="100">
        <f>100-88.1</f>
        <v>11.900000000000006</v>
      </c>
      <c r="AA13" s="100">
        <f>100-88.1</f>
        <v>11.900000000000006</v>
      </c>
      <c r="AB13" s="29">
        <v>15.6</v>
      </c>
      <c r="AD13" s="99">
        <f>100-83.4</f>
        <v>16.599999999999994</v>
      </c>
      <c r="AE13" s="29">
        <v>16.9</v>
      </c>
      <c r="AG13" s="121">
        <f>100-83.9</f>
        <v>16.099999999999994</v>
      </c>
      <c r="AI13" s="3">
        <v>50.64</v>
      </c>
      <c r="AJ13" s="70"/>
      <c r="AK13" s="3" t="s">
        <v>282</v>
      </c>
      <c r="AM13" s="59">
        <v>34161781</v>
      </c>
      <c r="AO13" s="20">
        <v>4025</v>
      </c>
      <c r="AP13" s="13"/>
      <c r="AQ13" s="3">
        <v>0</v>
      </c>
      <c r="AS13" s="3">
        <v>0</v>
      </c>
      <c r="AT13" s="29"/>
      <c r="AU13" s="136">
        <f>99.95-87.89</f>
        <v>12.060000000000002</v>
      </c>
      <c r="AV13" s="131"/>
      <c r="AW13" s="132">
        <f>99.79-92.38</f>
        <v>7.410000000000011</v>
      </c>
      <c r="AX13" s="23"/>
      <c r="AY13" s="139" t="s">
        <v>346</v>
      </c>
      <c r="AZ13" s="23"/>
      <c r="BA13" s="20" t="s">
        <v>353</v>
      </c>
      <c r="BB13" s="29"/>
      <c r="BC13" s="91" t="s">
        <v>135</v>
      </c>
      <c r="BD13" s="53"/>
      <c r="BE13" s="91" t="s">
        <v>161</v>
      </c>
    </row>
    <row r="14" spans="1:57" ht="12.75">
      <c r="A14" s="9"/>
      <c r="B14" s="113"/>
      <c r="E14" s="20"/>
      <c r="H14" s="23"/>
      <c r="AM14" s="17"/>
      <c r="AP14" s="13"/>
      <c r="AQ14" s="50"/>
      <c r="AR14" s="50"/>
      <c r="AS14" s="50"/>
      <c r="AT14" s="13"/>
      <c r="AU14" s="13"/>
      <c r="AV14" s="17"/>
      <c r="AW14" s="17"/>
      <c r="AX14" s="17"/>
      <c r="AY14" s="29"/>
      <c r="AZ14" s="23"/>
      <c r="BA14" s="23"/>
      <c r="BC14" s="63"/>
      <c r="BD14" s="53"/>
      <c r="BE14" s="63"/>
    </row>
    <row r="15" spans="1:57" ht="12.75">
      <c r="A15" s="8" t="s">
        <v>16</v>
      </c>
      <c r="B15" s="33"/>
      <c r="E15" s="20"/>
      <c r="H15" s="23"/>
      <c r="Y15" s="4"/>
      <c r="Z15" s="4"/>
      <c r="AA15" s="4"/>
      <c r="AB15" s="30"/>
      <c r="AC15" s="4"/>
      <c r="AD15" s="4"/>
      <c r="AE15" s="30"/>
      <c r="AF15" s="4"/>
      <c r="AM15" s="17"/>
      <c r="AP15" s="13"/>
      <c r="AT15" s="13"/>
      <c r="AU15" s="33"/>
      <c r="AV15" s="131" t="s">
        <v>428</v>
      </c>
      <c r="AW15" s="58"/>
      <c r="AX15" s="17"/>
      <c r="AY15" s="29"/>
      <c r="AZ15" s="23">
        <v>51</v>
      </c>
      <c r="BA15" s="23"/>
      <c r="BC15" s="63"/>
      <c r="BD15" s="53"/>
      <c r="BE15" s="63"/>
    </row>
    <row r="16" spans="1:57" ht="12.75">
      <c r="A16" s="9" t="s">
        <v>17</v>
      </c>
      <c r="B16" s="113"/>
      <c r="C16" s="29">
        <v>10.3</v>
      </c>
      <c r="E16" s="20" t="s">
        <v>92</v>
      </c>
      <c r="G16" s="3" t="s">
        <v>57</v>
      </c>
      <c r="H16" s="23"/>
      <c r="I16" s="23" t="s">
        <v>56</v>
      </c>
      <c r="K16" s="20" t="s">
        <v>297</v>
      </c>
      <c r="L16" s="69"/>
      <c r="M16" s="20" t="s">
        <v>300</v>
      </c>
      <c r="O16" s="19">
        <v>33755403</v>
      </c>
      <c r="Q16" s="19">
        <v>13730</v>
      </c>
      <c r="S16" s="19">
        <v>32729949</v>
      </c>
      <c r="U16" s="20">
        <v>13654</v>
      </c>
      <c r="V16" s="45"/>
      <c r="W16" s="19"/>
      <c r="Y16" s="99">
        <v>13</v>
      </c>
      <c r="AA16" s="99">
        <v>10.2</v>
      </c>
      <c r="AB16" s="98">
        <v>12</v>
      </c>
      <c r="AD16" s="99">
        <v>10.2</v>
      </c>
      <c r="AE16" s="29">
        <v>11.8</v>
      </c>
      <c r="AG16" s="121">
        <v>10.2</v>
      </c>
      <c r="AI16" s="3">
        <v>9.34</v>
      </c>
      <c r="AK16" s="3" t="s">
        <v>254</v>
      </c>
      <c r="AM16" s="59">
        <v>35528335</v>
      </c>
      <c r="AN16" s="20"/>
      <c r="AO16" s="20">
        <v>5507</v>
      </c>
      <c r="AP16" s="13"/>
      <c r="AQ16" s="3" t="s">
        <v>206</v>
      </c>
      <c r="AR16" s="3"/>
      <c r="AS16" s="3" t="s">
        <v>207</v>
      </c>
      <c r="AT16" s="29"/>
      <c r="AU16" s="102">
        <v>12.95</v>
      </c>
      <c r="AV16" s="131"/>
      <c r="AW16" s="132">
        <v>33.07</v>
      </c>
      <c r="AX16" s="23"/>
      <c r="AY16" s="29" t="s">
        <v>355</v>
      </c>
      <c r="AZ16" s="23"/>
      <c r="BA16" s="20" t="s">
        <v>358</v>
      </c>
      <c r="BB16" s="29"/>
      <c r="BC16" s="91" t="s">
        <v>136</v>
      </c>
      <c r="BD16" s="53"/>
      <c r="BE16" s="91" t="s">
        <v>162</v>
      </c>
    </row>
    <row r="17" spans="1:57" ht="12.75">
      <c r="A17" s="9" t="s">
        <v>18</v>
      </c>
      <c r="B17" s="113"/>
      <c r="C17" s="29">
        <v>81.44</v>
      </c>
      <c r="E17" s="20" t="s">
        <v>93</v>
      </c>
      <c r="G17" s="20" t="s">
        <v>59</v>
      </c>
      <c r="H17" s="23"/>
      <c r="I17" s="23" t="s">
        <v>58</v>
      </c>
      <c r="J17" s="34"/>
      <c r="K17" s="20" t="s">
        <v>298</v>
      </c>
      <c r="L17" s="69"/>
      <c r="M17" s="20" t="s">
        <v>301</v>
      </c>
      <c r="O17" s="19">
        <v>217960104</v>
      </c>
      <c r="Q17" s="19">
        <v>74385</v>
      </c>
      <c r="S17" s="19">
        <v>193499682</v>
      </c>
      <c r="U17" s="20">
        <v>92618</v>
      </c>
      <c r="V17" s="45"/>
      <c r="W17" s="19"/>
      <c r="Y17" s="99">
        <v>82</v>
      </c>
      <c r="AA17" s="99">
        <v>84.9</v>
      </c>
      <c r="AB17" s="98">
        <v>83.1</v>
      </c>
      <c r="AD17" s="99">
        <v>84.3</v>
      </c>
      <c r="AE17" s="29">
        <v>83.7</v>
      </c>
      <c r="AG17" s="121">
        <v>84.6</v>
      </c>
      <c r="AI17" s="3">
        <v>86.75</v>
      </c>
      <c r="AK17" s="3" t="s">
        <v>255</v>
      </c>
      <c r="AM17" s="59">
        <v>223063572</v>
      </c>
      <c r="AN17" s="20"/>
      <c r="AO17" s="20">
        <v>27532</v>
      </c>
      <c r="AP17" s="13"/>
      <c r="AQ17" s="3" t="s">
        <v>208</v>
      </c>
      <c r="AR17" s="3"/>
      <c r="AS17" s="3" t="s">
        <v>209</v>
      </c>
      <c r="AT17" s="29"/>
      <c r="AU17" s="102">
        <v>75.16</v>
      </c>
      <c r="AV17" s="131"/>
      <c r="AW17" s="132">
        <v>55.98</v>
      </c>
      <c r="AX17" s="23"/>
      <c r="AY17" s="29" t="s">
        <v>356</v>
      </c>
      <c r="AZ17" s="23"/>
      <c r="BA17" s="20" t="s">
        <v>359</v>
      </c>
      <c r="BB17" s="29"/>
      <c r="BC17" s="91" t="s">
        <v>137</v>
      </c>
      <c r="BD17" s="53"/>
      <c r="BE17" s="91" t="s">
        <v>163</v>
      </c>
    </row>
    <row r="18" spans="1:57" ht="12.75">
      <c r="A18" s="9" t="s">
        <v>19</v>
      </c>
      <c r="B18" s="113"/>
      <c r="C18" s="29">
        <v>2.72</v>
      </c>
      <c r="E18" s="20" t="s">
        <v>94</v>
      </c>
      <c r="G18" s="37" t="s">
        <v>60</v>
      </c>
      <c r="H18" s="24"/>
      <c r="I18" s="24" t="s">
        <v>60</v>
      </c>
      <c r="J18" s="14"/>
      <c r="K18" s="20" t="s">
        <v>189</v>
      </c>
      <c r="L18" s="69"/>
      <c r="M18" s="20" t="s">
        <v>189</v>
      </c>
      <c r="O18" s="19">
        <v>8789395</v>
      </c>
      <c r="Q18" s="19">
        <v>2842</v>
      </c>
      <c r="S18" s="19"/>
      <c r="U18" s="20"/>
      <c r="V18" s="45"/>
      <c r="W18" s="19"/>
      <c r="Y18" s="99">
        <v>4</v>
      </c>
      <c r="Z18" s="3">
        <v>22</v>
      </c>
      <c r="AA18" s="99">
        <v>3.5</v>
      </c>
      <c r="AB18" s="98">
        <v>3.6</v>
      </c>
      <c r="AC18" s="3">
        <v>22</v>
      </c>
      <c r="AD18" s="99">
        <v>4</v>
      </c>
      <c r="AE18" s="29">
        <v>3.7</v>
      </c>
      <c r="AF18" s="3">
        <v>22</v>
      </c>
      <c r="AG18" s="121">
        <v>3.9</v>
      </c>
      <c r="AM18" s="59">
        <v>9582681</v>
      </c>
      <c r="AN18" s="20"/>
      <c r="AO18" s="20">
        <v>937</v>
      </c>
      <c r="AP18" s="13"/>
      <c r="AQ18" s="3" t="s">
        <v>121</v>
      </c>
      <c r="AR18" s="3"/>
      <c r="AS18" s="3" t="s">
        <v>121</v>
      </c>
      <c r="AT18" s="29"/>
      <c r="AU18" s="102">
        <v>2.41</v>
      </c>
      <c r="AV18" s="131"/>
      <c r="AW18" s="132">
        <v>2.05</v>
      </c>
      <c r="AX18" s="23"/>
      <c r="AY18" s="140" t="s">
        <v>127</v>
      </c>
      <c r="AZ18" s="23">
        <v>52</v>
      </c>
      <c r="BA18" s="106" t="s">
        <v>60</v>
      </c>
      <c r="BB18" s="29"/>
      <c r="BC18" s="91" t="s">
        <v>138</v>
      </c>
      <c r="BD18" s="53"/>
      <c r="BE18" s="91" t="s">
        <v>164</v>
      </c>
    </row>
    <row r="19" spans="1:57" ht="12.75">
      <c r="A19" s="9" t="s">
        <v>22</v>
      </c>
      <c r="B19" s="113"/>
      <c r="C19" s="29">
        <v>3.67</v>
      </c>
      <c r="E19" s="20" t="s">
        <v>95</v>
      </c>
      <c r="G19" s="3" t="s">
        <v>61</v>
      </c>
      <c r="H19" s="23">
        <v>3</v>
      </c>
      <c r="I19" s="23" t="s">
        <v>112</v>
      </c>
      <c r="K19" s="20" t="s">
        <v>299</v>
      </c>
      <c r="L19" s="69"/>
      <c r="M19" s="20" t="s">
        <v>302</v>
      </c>
      <c r="O19" s="19">
        <v>11186151</v>
      </c>
      <c r="Q19" s="19">
        <v>6102</v>
      </c>
      <c r="S19" s="19">
        <v>12359553</v>
      </c>
      <c r="U19" s="20">
        <v>4336</v>
      </c>
      <c r="V19" s="45"/>
      <c r="W19" s="19"/>
      <c r="Y19" s="99">
        <v>1</v>
      </c>
      <c r="AA19" s="99">
        <v>1.4</v>
      </c>
      <c r="AB19" s="98">
        <v>1</v>
      </c>
      <c r="AD19" s="99">
        <v>1.5</v>
      </c>
      <c r="AE19" s="29">
        <v>0.8</v>
      </c>
      <c r="AG19" s="121">
        <v>1.3</v>
      </c>
      <c r="AI19" s="3">
        <v>3.65</v>
      </c>
      <c r="AK19" s="3" t="s">
        <v>256</v>
      </c>
      <c r="AM19" s="59">
        <v>3103998</v>
      </c>
      <c r="AN19" s="20"/>
      <c r="AO19" s="20">
        <v>575</v>
      </c>
      <c r="AP19" s="13"/>
      <c r="AQ19" s="3" t="s">
        <v>210</v>
      </c>
      <c r="AR19" s="3"/>
      <c r="AS19" s="3" t="s">
        <v>211</v>
      </c>
      <c r="AT19" s="29"/>
      <c r="AU19" s="102">
        <f>1.8+8.09+0.12+1.77</f>
        <v>11.78</v>
      </c>
      <c r="AV19" s="131"/>
      <c r="AW19" s="132">
        <f>1.9+6.52+0.15+1.72</f>
        <v>10.290000000000001</v>
      </c>
      <c r="AX19" s="23"/>
      <c r="AY19" s="29" t="s">
        <v>357</v>
      </c>
      <c r="AZ19" s="23"/>
      <c r="BA19" s="20" t="s">
        <v>360</v>
      </c>
      <c r="BB19" s="29"/>
      <c r="BC19" s="91" t="s">
        <v>139</v>
      </c>
      <c r="BD19" s="53"/>
      <c r="BE19" s="91" t="s">
        <v>165</v>
      </c>
    </row>
    <row r="20" spans="1:57" ht="12.75">
      <c r="A20" s="9"/>
      <c r="B20" s="113"/>
      <c r="E20" s="20"/>
      <c r="H20" s="23"/>
      <c r="O20" s="19"/>
      <c r="Q20" s="19"/>
      <c r="S20" s="19"/>
      <c r="U20" s="20"/>
      <c r="V20" s="45"/>
      <c r="W20" s="19"/>
      <c r="AM20" s="59"/>
      <c r="AN20" s="20"/>
      <c r="AO20" s="20"/>
      <c r="AP20" s="13"/>
      <c r="AT20" s="13"/>
      <c r="AU20" s="102"/>
      <c r="AV20" s="131"/>
      <c r="AW20" s="132"/>
      <c r="AX20" s="17"/>
      <c r="AY20" s="29"/>
      <c r="AZ20" s="23"/>
      <c r="BA20" s="23"/>
      <c r="BC20" s="63"/>
      <c r="BD20" s="53"/>
      <c r="BE20" s="63"/>
    </row>
    <row r="21" spans="1:57" ht="12.75">
      <c r="A21" s="9" t="s">
        <v>20</v>
      </c>
      <c r="B21" s="113"/>
      <c r="C21" s="29">
        <v>13</v>
      </c>
      <c r="E21" s="20" t="s">
        <v>96</v>
      </c>
      <c r="G21" s="3" t="s">
        <v>63</v>
      </c>
      <c r="H21" s="23"/>
      <c r="I21" s="23" t="s">
        <v>62</v>
      </c>
      <c r="K21" s="20" t="s">
        <v>303</v>
      </c>
      <c r="L21" s="69"/>
      <c r="M21" s="20" t="s">
        <v>305</v>
      </c>
      <c r="O21" s="19">
        <v>31967922</v>
      </c>
      <c r="Q21" s="19">
        <v>20987</v>
      </c>
      <c r="S21" s="19">
        <v>29511429</v>
      </c>
      <c r="U21" s="20">
        <v>13049</v>
      </c>
      <c r="V21" s="45"/>
      <c r="W21" s="19"/>
      <c r="Y21" s="99">
        <v>12</v>
      </c>
      <c r="Z21" s="3">
        <v>23</v>
      </c>
      <c r="AA21" s="99">
        <v>17.6</v>
      </c>
      <c r="AB21" s="29">
        <v>10.8</v>
      </c>
      <c r="AC21" s="3">
        <v>23</v>
      </c>
      <c r="AD21" s="99">
        <v>9.4</v>
      </c>
      <c r="AE21" s="29">
        <v>10.2</v>
      </c>
      <c r="AF21" s="3">
        <v>23</v>
      </c>
      <c r="AG21" s="121">
        <v>9.2</v>
      </c>
      <c r="AI21" s="3">
        <v>6.41</v>
      </c>
      <c r="AK21" s="3" t="s">
        <v>257</v>
      </c>
      <c r="AM21" s="59">
        <v>31110626</v>
      </c>
      <c r="AN21" s="20"/>
      <c r="AO21" s="20">
        <v>8006</v>
      </c>
      <c r="AP21" s="13"/>
      <c r="AQ21" s="3" t="s">
        <v>212</v>
      </c>
      <c r="AR21" s="3">
        <v>38</v>
      </c>
      <c r="AS21" s="3" t="s">
        <v>213</v>
      </c>
      <c r="AT21" s="29"/>
      <c r="AU21" s="102">
        <v>8.09</v>
      </c>
      <c r="AV21" s="131">
        <v>43</v>
      </c>
      <c r="AW21" s="132">
        <v>6.52</v>
      </c>
      <c r="AX21" s="23"/>
      <c r="AY21" s="29" t="s">
        <v>361</v>
      </c>
      <c r="AZ21" s="23"/>
      <c r="BA21" s="23" t="s">
        <v>362</v>
      </c>
      <c r="BB21" s="29"/>
      <c r="BC21" s="91" t="s">
        <v>140</v>
      </c>
      <c r="BD21" s="53"/>
      <c r="BE21" s="91" t="s">
        <v>166</v>
      </c>
    </row>
    <row r="22" spans="1:57" ht="12.75">
      <c r="A22" s="9" t="s">
        <v>21</v>
      </c>
      <c r="B22" s="113"/>
      <c r="C22" s="29">
        <v>86.44</v>
      </c>
      <c r="E22" s="20" t="s">
        <v>97</v>
      </c>
      <c r="G22" s="3" t="s">
        <v>65</v>
      </c>
      <c r="H22" s="23"/>
      <c r="I22" s="23" t="s">
        <v>64</v>
      </c>
      <c r="K22" s="20" t="s">
        <v>304</v>
      </c>
      <c r="L22" s="69"/>
      <c r="M22" s="20" t="s">
        <v>306</v>
      </c>
      <c r="O22" s="19">
        <v>239282589</v>
      </c>
      <c r="Q22" s="19">
        <v>75930</v>
      </c>
      <c r="S22" s="19">
        <v>209077756</v>
      </c>
      <c r="U22" s="20">
        <v>97559</v>
      </c>
      <c r="V22" s="45"/>
      <c r="W22" s="19"/>
      <c r="Y22" s="99">
        <v>86.7</v>
      </c>
      <c r="Z22" s="3">
        <v>24</v>
      </c>
      <c r="AA22" s="99">
        <v>81.3</v>
      </c>
      <c r="AB22" s="29">
        <v>87.5</v>
      </c>
      <c r="AC22" s="3">
        <v>24</v>
      </c>
      <c r="AD22" s="99">
        <v>88.8</v>
      </c>
      <c r="AE22" s="29">
        <v>89</v>
      </c>
      <c r="AF22" s="3">
        <v>24</v>
      </c>
      <c r="AG22" s="121">
        <v>89.5</v>
      </c>
      <c r="AI22" s="3">
        <v>93.4</v>
      </c>
      <c r="AK22" s="3" t="s">
        <v>258</v>
      </c>
      <c r="AM22" s="59">
        <v>240167959</v>
      </c>
      <c r="AN22" s="20"/>
      <c r="AO22" s="20">
        <v>26545</v>
      </c>
      <c r="AP22" s="13"/>
      <c r="AQ22" s="3" t="s">
        <v>214</v>
      </c>
      <c r="AR22" s="3"/>
      <c r="AS22" s="3" t="s">
        <v>215</v>
      </c>
      <c r="AT22" s="29"/>
      <c r="AU22" s="102">
        <v>91.02</v>
      </c>
      <c r="AV22" s="131">
        <v>43</v>
      </c>
      <c r="AW22" s="132">
        <v>91.76</v>
      </c>
      <c r="AX22" s="23"/>
      <c r="AY22" s="29"/>
      <c r="AZ22" s="23"/>
      <c r="BA22" s="23"/>
      <c r="BB22" s="29"/>
      <c r="BC22" s="91" t="s">
        <v>141</v>
      </c>
      <c r="BD22" s="53"/>
      <c r="BE22" s="91" t="s">
        <v>167</v>
      </c>
    </row>
    <row r="23" spans="1:57" ht="12.75">
      <c r="A23" s="9"/>
      <c r="B23" s="113"/>
      <c r="E23" s="20"/>
      <c r="H23" s="23"/>
      <c r="Y23" s="99"/>
      <c r="AA23" s="99"/>
      <c r="AD23" s="99"/>
      <c r="AG23" s="121"/>
      <c r="AM23" s="17"/>
      <c r="AP23" s="13"/>
      <c r="AT23" s="13"/>
      <c r="AU23" s="13"/>
      <c r="AV23" s="17"/>
      <c r="AW23" s="17"/>
      <c r="AX23" s="17"/>
      <c r="AY23" s="29"/>
      <c r="AZ23" s="23"/>
      <c r="BA23" s="23"/>
      <c r="BC23" s="63"/>
      <c r="BD23" s="53"/>
      <c r="BE23" s="63"/>
    </row>
    <row r="24" spans="1:57" ht="12.75">
      <c r="A24" s="9" t="s">
        <v>30</v>
      </c>
      <c r="B24" s="113"/>
      <c r="E24" s="20" t="s">
        <v>40</v>
      </c>
      <c r="G24" s="37" t="s">
        <v>60</v>
      </c>
      <c r="H24" s="24"/>
      <c r="I24" s="24" t="s">
        <v>60</v>
      </c>
      <c r="J24" s="14"/>
      <c r="K24" s="20" t="s">
        <v>308</v>
      </c>
      <c r="L24" s="23">
        <v>9</v>
      </c>
      <c r="M24" s="20" t="s">
        <v>309</v>
      </c>
      <c r="Y24" s="99">
        <f>100-89.6</f>
        <v>10.400000000000006</v>
      </c>
      <c r="AA24" s="99">
        <f>100-88.5</f>
        <v>11.5</v>
      </c>
      <c r="AB24" s="29">
        <v>87.1</v>
      </c>
      <c r="AD24" s="99">
        <v>88.2</v>
      </c>
      <c r="AE24" s="29">
        <v>87.8</v>
      </c>
      <c r="AG24" s="121">
        <v>89</v>
      </c>
      <c r="AM24" s="17"/>
      <c r="AP24" s="13"/>
      <c r="AQ24" s="3" t="s">
        <v>216</v>
      </c>
      <c r="AR24" s="3">
        <v>39</v>
      </c>
      <c r="AS24" s="3" t="s">
        <v>217</v>
      </c>
      <c r="AT24" s="13"/>
      <c r="AU24" s="102" t="s">
        <v>40</v>
      </c>
      <c r="AV24" s="131"/>
      <c r="AW24" s="132" t="s">
        <v>40</v>
      </c>
      <c r="AX24" s="17"/>
      <c r="AY24" s="29" t="s">
        <v>363</v>
      </c>
      <c r="AZ24" s="23"/>
      <c r="BA24" s="23" t="s">
        <v>365</v>
      </c>
      <c r="BC24" s="63" t="s">
        <v>189</v>
      </c>
      <c r="BD24" s="53"/>
      <c r="BE24" s="63" t="s">
        <v>189</v>
      </c>
    </row>
    <row r="25" spans="1:57" ht="12.75">
      <c r="A25" s="9" t="s">
        <v>38</v>
      </c>
      <c r="B25" s="113"/>
      <c r="E25" s="20" t="s">
        <v>40</v>
      </c>
      <c r="G25" s="37" t="s">
        <v>60</v>
      </c>
      <c r="H25" s="24"/>
      <c r="I25" s="24" t="s">
        <v>60</v>
      </c>
      <c r="J25" s="14"/>
      <c r="K25" s="20" t="s">
        <v>307</v>
      </c>
      <c r="L25" s="69"/>
      <c r="M25" s="20" t="s">
        <v>189</v>
      </c>
      <c r="O25" s="19">
        <v>254066578</v>
      </c>
      <c r="P25" s="42"/>
      <c r="Q25" s="19">
        <v>88044</v>
      </c>
      <c r="Y25" s="99">
        <v>93.5</v>
      </c>
      <c r="AA25" s="99">
        <f>92.5</f>
        <v>92.5</v>
      </c>
      <c r="AB25" s="29">
        <v>92.3</v>
      </c>
      <c r="AD25" s="99">
        <v>93.1</v>
      </c>
      <c r="AE25" s="29">
        <v>92.8</v>
      </c>
      <c r="AG25" s="121">
        <v>93.3</v>
      </c>
      <c r="AI25" s="3">
        <v>91.55</v>
      </c>
      <c r="AJ25" s="23">
        <v>32</v>
      </c>
      <c r="AK25" s="3" t="s">
        <v>259</v>
      </c>
      <c r="AM25" s="17"/>
      <c r="AP25" s="13"/>
      <c r="AQ25" s="3" t="s">
        <v>218</v>
      </c>
      <c r="AR25" s="3">
        <v>40</v>
      </c>
      <c r="AS25" s="3" t="s">
        <v>219</v>
      </c>
      <c r="AT25" s="13"/>
      <c r="AU25" s="102" t="s">
        <v>40</v>
      </c>
      <c r="AV25" s="131"/>
      <c r="AW25" s="132" t="s">
        <v>40</v>
      </c>
      <c r="AX25" s="17"/>
      <c r="AY25" s="29" t="s">
        <v>364</v>
      </c>
      <c r="AZ25" s="23" t="s">
        <v>366</v>
      </c>
      <c r="BA25" s="23" t="s">
        <v>364</v>
      </c>
      <c r="BC25" s="63"/>
      <c r="BD25" s="53"/>
      <c r="BE25" s="63"/>
    </row>
    <row r="26" spans="1:57" ht="12.75">
      <c r="A26" s="8"/>
      <c r="B26" s="33"/>
      <c r="E26" s="20"/>
      <c r="H26" s="23"/>
      <c r="Y26" s="4"/>
      <c r="Z26" s="4"/>
      <c r="AA26" s="4"/>
      <c r="AB26" s="30"/>
      <c r="AC26" s="4"/>
      <c r="AD26" s="4"/>
      <c r="AE26" s="30"/>
      <c r="AF26" s="4"/>
      <c r="AM26" s="17"/>
      <c r="AP26" s="13"/>
      <c r="AT26" s="13"/>
      <c r="AU26" s="137"/>
      <c r="AV26" s="131"/>
      <c r="AW26" s="133"/>
      <c r="AX26" s="17"/>
      <c r="AY26" s="29"/>
      <c r="AZ26" s="23"/>
      <c r="BA26" s="23"/>
      <c r="BC26" s="63"/>
      <c r="BD26" s="53"/>
      <c r="BE26" s="63"/>
    </row>
    <row r="27" spans="1:57" ht="12.75">
      <c r="A27" s="8" t="s">
        <v>4</v>
      </c>
      <c r="B27" s="33"/>
      <c r="E27" s="20"/>
      <c r="H27" s="23"/>
      <c r="Y27" s="4"/>
      <c r="Z27" s="4"/>
      <c r="AA27" s="4"/>
      <c r="AB27" s="30"/>
      <c r="AC27" s="4"/>
      <c r="AD27" s="4"/>
      <c r="AE27" s="30"/>
      <c r="AF27" s="4"/>
      <c r="AM27" s="17"/>
      <c r="AP27" s="13"/>
      <c r="AT27" s="13"/>
      <c r="AU27" s="137"/>
      <c r="AV27" s="131"/>
      <c r="AW27" s="133"/>
      <c r="AX27" s="17"/>
      <c r="AY27" s="29"/>
      <c r="AZ27" s="23">
        <v>51</v>
      </c>
      <c r="BA27" s="23"/>
      <c r="BC27" s="63"/>
      <c r="BD27" s="53"/>
      <c r="BE27" s="63"/>
    </row>
    <row r="28" spans="1:57" ht="12.75">
      <c r="A28" s="9" t="s">
        <v>23</v>
      </c>
      <c r="B28" s="113"/>
      <c r="C28" s="29">
        <v>48.12</v>
      </c>
      <c r="E28" s="20" t="s">
        <v>98</v>
      </c>
      <c r="G28" s="3" t="s">
        <v>67</v>
      </c>
      <c r="H28" s="23"/>
      <c r="I28" s="23" t="s">
        <v>66</v>
      </c>
      <c r="K28" s="20" t="s">
        <v>142</v>
      </c>
      <c r="L28" s="69"/>
      <c r="M28" s="20" t="s">
        <v>310</v>
      </c>
      <c r="O28" s="19">
        <v>132454284</v>
      </c>
      <c r="Q28" s="19">
        <v>46943</v>
      </c>
      <c r="S28" s="19">
        <v>118349121</v>
      </c>
      <c r="U28" s="20">
        <v>53256</v>
      </c>
      <c r="V28" s="45"/>
      <c r="W28" s="19"/>
      <c r="Y28" s="99">
        <v>48.9</v>
      </c>
      <c r="AA28" s="99">
        <v>48.5</v>
      </c>
      <c r="AB28" s="29">
        <v>48.1</v>
      </c>
      <c r="AD28" s="97">
        <v>47.4</v>
      </c>
      <c r="AE28" s="29">
        <v>47.8</v>
      </c>
      <c r="AG28" s="121">
        <v>47.5</v>
      </c>
      <c r="AI28" s="3">
        <v>44.85</v>
      </c>
      <c r="AK28" s="3" t="s">
        <v>260</v>
      </c>
      <c r="AM28" s="59">
        <v>132605209</v>
      </c>
      <c r="AN28" s="20"/>
      <c r="AO28" s="20">
        <v>16414</v>
      </c>
      <c r="AP28" s="13"/>
      <c r="AQ28" s="3" t="s">
        <v>220</v>
      </c>
      <c r="AR28" s="3"/>
      <c r="AS28" s="3" t="s">
        <v>221</v>
      </c>
      <c r="AT28" s="29"/>
      <c r="AU28" s="102">
        <f>48.06</f>
        <v>48.06</v>
      </c>
      <c r="AV28" s="131"/>
      <c r="AW28" s="132">
        <f>48.04</f>
        <v>48.04</v>
      </c>
      <c r="AX28" s="23"/>
      <c r="AY28" s="29" t="s">
        <v>369</v>
      </c>
      <c r="AZ28" s="23"/>
      <c r="BA28" s="23" t="s">
        <v>367</v>
      </c>
      <c r="BB28" s="29"/>
      <c r="BC28" s="91" t="s">
        <v>142</v>
      </c>
      <c r="BD28" s="53"/>
      <c r="BE28" s="91" t="s">
        <v>168</v>
      </c>
    </row>
    <row r="29" spans="1:57" ht="12.75">
      <c r="A29" s="9" t="s">
        <v>24</v>
      </c>
      <c r="B29" s="113"/>
      <c r="C29" s="29">
        <v>51.88</v>
      </c>
      <c r="E29" s="20" t="s">
        <v>99</v>
      </c>
      <c r="G29" s="3" t="s">
        <v>69</v>
      </c>
      <c r="H29" s="23"/>
      <c r="I29" s="23" t="s">
        <v>68</v>
      </c>
      <c r="K29" s="20" t="s">
        <v>143</v>
      </c>
      <c r="L29" s="69"/>
      <c r="M29" s="20" t="s">
        <v>311</v>
      </c>
      <c r="O29" s="19">
        <v>139236769</v>
      </c>
      <c r="Q29" s="19">
        <v>50116</v>
      </c>
      <c r="S29" s="19">
        <v>120240064</v>
      </c>
      <c r="U29" s="20">
        <v>57352</v>
      </c>
      <c r="V29" s="45"/>
      <c r="W29" s="19"/>
      <c r="Y29" s="99">
        <v>51.1</v>
      </c>
      <c r="AA29" s="99">
        <v>51.5</v>
      </c>
      <c r="AB29" s="29">
        <v>51.9</v>
      </c>
      <c r="AD29" s="97">
        <v>52.6</v>
      </c>
      <c r="AE29" s="29">
        <v>52.2</v>
      </c>
      <c r="AG29" s="121">
        <v>52.5</v>
      </c>
      <c r="AI29" s="3">
        <v>55.15</v>
      </c>
      <c r="AK29" s="3" t="s">
        <v>261</v>
      </c>
      <c r="AM29" s="59">
        <v>138673376</v>
      </c>
      <c r="AN29" s="20"/>
      <c r="AO29" s="20">
        <v>18137</v>
      </c>
      <c r="AP29" s="13"/>
      <c r="AQ29" s="3" t="s">
        <v>222</v>
      </c>
      <c r="AR29" s="3"/>
      <c r="AS29" s="3" t="s">
        <v>223</v>
      </c>
      <c r="AT29" s="29"/>
      <c r="AU29" s="102">
        <f>51.94</f>
        <v>51.94</v>
      </c>
      <c r="AV29" s="131"/>
      <c r="AW29" s="132">
        <f>51.95</f>
        <v>51.95</v>
      </c>
      <c r="AX29" s="23"/>
      <c r="AY29" s="29" t="s">
        <v>370</v>
      </c>
      <c r="AZ29" s="23"/>
      <c r="BA29" s="23" t="s">
        <v>368</v>
      </c>
      <c r="BB29" s="29"/>
      <c r="BC29" s="91" t="s">
        <v>143</v>
      </c>
      <c r="BD29" s="53"/>
      <c r="BE29" s="91" t="s">
        <v>169</v>
      </c>
    </row>
    <row r="30" spans="5:57" ht="12.75">
      <c r="E30" s="20"/>
      <c r="H30" s="23"/>
      <c r="AM30" s="17"/>
      <c r="AP30" s="13"/>
      <c r="AT30" s="13"/>
      <c r="AU30" s="136"/>
      <c r="AV30" s="131"/>
      <c r="AW30" s="134"/>
      <c r="AX30" s="17"/>
      <c r="AY30" s="29"/>
      <c r="AZ30" s="23"/>
      <c r="BA30" s="23"/>
      <c r="BC30" s="63"/>
      <c r="BD30" s="53"/>
      <c r="BE30" s="63"/>
    </row>
    <row r="31" spans="1:57" ht="12.75">
      <c r="A31" s="8" t="s">
        <v>1</v>
      </c>
      <c r="B31" s="33"/>
      <c r="E31" s="20"/>
      <c r="H31" s="23"/>
      <c r="Y31" s="4"/>
      <c r="Z31" s="4"/>
      <c r="AA31" s="4"/>
      <c r="AB31" s="30"/>
      <c r="AC31" s="4"/>
      <c r="AD31" s="4"/>
      <c r="AE31" s="30"/>
      <c r="AF31" s="4"/>
      <c r="AM31" s="17"/>
      <c r="AP31" s="13"/>
      <c r="AT31" s="13"/>
      <c r="AU31" s="137"/>
      <c r="AV31" s="131">
        <v>45</v>
      </c>
      <c r="AW31" s="133"/>
      <c r="AX31" s="17"/>
      <c r="AY31" s="29"/>
      <c r="AZ31" s="23">
        <v>53</v>
      </c>
      <c r="BA31" s="23"/>
      <c r="BC31" s="63"/>
      <c r="BD31" s="53">
        <v>59</v>
      </c>
      <c r="BE31" s="63"/>
    </row>
    <row r="32" spans="1:57" ht="12.75">
      <c r="A32" s="9" t="s">
        <v>25</v>
      </c>
      <c r="B32" s="113"/>
      <c r="C32" s="29">
        <v>1.33</v>
      </c>
      <c r="D32" s="3">
        <v>1</v>
      </c>
      <c r="E32" s="20" t="s">
        <v>100</v>
      </c>
      <c r="G32" s="37" t="s">
        <v>60</v>
      </c>
      <c r="H32" s="24"/>
      <c r="I32" s="24" t="s">
        <v>60</v>
      </c>
      <c r="J32" s="14"/>
      <c r="K32" s="20" t="s">
        <v>312</v>
      </c>
      <c r="L32" s="23">
        <v>10</v>
      </c>
      <c r="M32" s="20" t="s">
        <v>313</v>
      </c>
      <c r="P32" s="42">
        <v>13</v>
      </c>
      <c r="Q32" s="19">
        <v>1284</v>
      </c>
      <c r="S32" s="19">
        <v>7278947</v>
      </c>
      <c r="U32" s="20">
        <v>2914</v>
      </c>
      <c r="V32" s="45"/>
      <c r="W32" s="19"/>
      <c r="Y32" s="99">
        <f>0.4+1.9</f>
        <v>2.3</v>
      </c>
      <c r="Z32" s="3">
        <v>25</v>
      </c>
      <c r="AA32" s="99">
        <f>0.4+1.9</f>
        <v>2.3</v>
      </c>
      <c r="AB32" s="98">
        <v>3</v>
      </c>
      <c r="AC32" s="3">
        <v>25</v>
      </c>
      <c r="AD32" s="97">
        <v>3</v>
      </c>
      <c r="AE32" s="102">
        <f>0.6+2.1</f>
        <v>2.7</v>
      </c>
      <c r="AF32" s="3">
        <v>25</v>
      </c>
      <c r="AG32" s="121">
        <v>2.9</v>
      </c>
      <c r="AI32" s="3">
        <v>1.37</v>
      </c>
      <c r="AK32" s="3" t="s">
        <v>262</v>
      </c>
      <c r="AM32" s="59">
        <v>64307594</v>
      </c>
      <c r="AN32" s="20"/>
      <c r="AO32" s="20">
        <v>8698</v>
      </c>
      <c r="AP32" s="13"/>
      <c r="AQ32" s="3" t="s">
        <v>224</v>
      </c>
      <c r="AR32" s="3"/>
      <c r="AS32" s="3" t="s">
        <v>225</v>
      </c>
      <c r="AT32" s="29"/>
      <c r="AU32" s="102">
        <v>2.41</v>
      </c>
      <c r="AV32" s="131"/>
      <c r="AW32" s="132">
        <v>2.88</v>
      </c>
      <c r="AX32" s="23"/>
      <c r="AY32" s="139" t="s">
        <v>371</v>
      </c>
      <c r="AZ32" s="23"/>
      <c r="BA32" s="20" t="s">
        <v>372</v>
      </c>
      <c r="BB32" s="29"/>
      <c r="BC32" s="20" t="s">
        <v>144</v>
      </c>
      <c r="BD32" s="53">
        <v>60</v>
      </c>
      <c r="BE32" s="20" t="s">
        <v>170</v>
      </c>
    </row>
    <row r="33" spans="1:53" ht="12.75">
      <c r="A33" s="9"/>
      <c r="B33" s="113"/>
      <c r="E33" s="20"/>
      <c r="H33" s="23"/>
      <c r="S33" s="19"/>
      <c r="U33" s="20"/>
      <c r="V33" s="45"/>
      <c r="W33" s="19"/>
      <c r="AP33" s="13"/>
      <c r="AT33" s="13"/>
      <c r="AU33" s="13"/>
      <c r="AV33" s="17"/>
      <c r="AW33" s="17"/>
      <c r="AX33" s="17"/>
      <c r="AY33" s="29"/>
      <c r="AZ33" s="23"/>
      <c r="BA33" s="23"/>
    </row>
    <row r="34" spans="1:57" ht="12.75">
      <c r="A34" s="9" t="s">
        <v>39</v>
      </c>
      <c r="B34" s="113"/>
      <c r="C34" s="29">
        <v>56.22</v>
      </c>
      <c r="E34" s="20" t="s">
        <v>101</v>
      </c>
      <c r="G34" s="3" t="s">
        <v>70</v>
      </c>
      <c r="H34" s="23">
        <v>4</v>
      </c>
      <c r="I34" s="23" t="s">
        <v>113</v>
      </c>
      <c r="K34" s="20" t="s">
        <v>314</v>
      </c>
      <c r="L34" s="69"/>
      <c r="M34" s="20" t="s">
        <v>315</v>
      </c>
      <c r="O34" s="42"/>
      <c r="P34" s="55">
        <v>14</v>
      </c>
      <c r="S34" s="19">
        <v>127431226</v>
      </c>
      <c r="U34" s="20">
        <v>57203</v>
      </c>
      <c r="V34" s="45"/>
      <c r="W34" s="19"/>
      <c r="Y34" s="99">
        <f>47.4+1.7</f>
        <v>49.1</v>
      </c>
      <c r="AA34" s="99">
        <f>46.9+1.8</f>
        <v>48.699999999999996</v>
      </c>
      <c r="AB34" s="102">
        <v>63.9</v>
      </c>
      <c r="AD34" s="97">
        <v>63.7</v>
      </c>
      <c r="AE34" s="102">
        <v>66.2</v>
      </c>
      <c r="AG34" s="121">
        <v>63</v>
      </c>
      <c r="AH34" s="55"/>
      <c r="AI34" s="63">
        <v>35.31</v>
      </c>
      <c r="AJ34" s="23">
        <v>33</v>
      </c>
      <c r="AK34" s="55" t="s">
        <v>263</v>
      </c>
      <c r="AL34" s="62"/>
      <c r="AM34" s="19">
        <v>141013028</v>
      </c>
      <c r="AN34" s="91"/>
      <c r="AO34" s="91">
        <v>16129</v>
      </c>
      <c r="AP34" s="62"/>
      <c r="AQ34" s="63" t="s">
        <v>226</v>
      </c>
      <c r="AR34" s="50"/>
      <c r="AS34" s="63" t="s">
        <v>227</v>
      </c>
      <c r="AT34" s="64"/>
      <c r="AU34" s="102">
        <v>48.59</v>
      </c>
      <c r="AV34" s="131"/>
      <c r="AW34" s="132">
        <v>44.66</v>
      </c>
      <c r="AX34" s="70"/>
      <c r="AY34" s="141">
        <v>112701222</v>
      </c>
      <c r="AZ34" s="70"/>
      <c r="BA34" s="86">
        <v>23478</v>
      </c>
      <c r="BB34" s="64"/>
      <c r="BC34" s="91" t="s">
        <v>190</v>
      </c>
      <c r="BD34" s="53"/>
      <c r="BE34" s="91" t="s">
        <v>191</v>
      </c>
    </row>
    <row r="35" spans="1:57" ht="12.75">
      <c r="A35" s="9" t="s">
        <v>26</v>
      </c>
      <c r="B35" s="113"/>
      <c r="E35" s="20" t="s">
        <v>40</v>
      </c>
      <c r="G35" s="37" t="s">
        <v>60</v>
      </c>
      <c r="H35" s="24"/>
      <c r="I35" s="24" t="s">
        <v>60</v>
      </c>
      <c r="J35" s="14"/>
      <c r="K35" s="20" t="s">
        <v>189</v>
      </c>
      <c r="L35" s="69"/>
      <c r="M35" s="20" t="s">
        <v>189</v>
      </c>
      <c r="O35" s="42">
        <v>102832448</v>
      </c>
      <c r="P35" s="50">
        <v>15</v>
      </c>
      <c r="S35" s="19">
        <v>107758209</v>
      </c>
      <c r="U35" s="20">
        <v>47425</v>
      </c>
      <c r="V35" s="45"/>
      <c r="W35" s="19"/>
      <c r="Y35" s="99">
        <v>35.7</v>
      </c>
      <c r="Z35" s="3">
        <v>26</v>
      </c>
      <c r="AA35" s="99">
        <v>35.3</v>
      </c>
      <c r="AB35" s="29" t="s">
        <v>40</v>
      </c>
      <c r="AD35" s="97" t="s">
        <v>40</v>
      </c>
      <c r="AE35" s="29" t="s">
        <v>40</v>
      </c>
      <c r="AG35" s="121" t="s">
        <v>40</v>
      </c>
      <c r="AI35" s="3">
        <v>26.2</v>
      </c>
      <c r="AK35" s="3" t="s">
        <v>264</v>
      </c>
      <c r="AM35" s="59">
        <v>102941623</v>
      </c>
      <c r="AN35" s="20"/>
      <c r="AO35" s="20">
        <v>11339</v>
      </c>
      <c r="AP35" s="13"/>
      <c r="AQ35" s="3" t="s">
        <v>232</v>
      </c>
      <c r="AR35" s="3"/>
      <c r="AS35" s="3" t="s">
        <v>228</v>
      </c>
      <c r="AT35" s="29"/>
      <c r="AU35" s="102" t="s">
        <v>40</v>
      </c>
      <c r="AV35" s="131">
        <v>47</v>
      </c>
      <c r="AW35" s="132" t="s">
        <v>40</v>
      </c>
      <c r="AX35" s="23"/>
      <c r="AY35" s="29" t="s">
        <v>373</v>
      </c>
      <c r="AZ35" s="23">
        <v>54</v>
      </c>
      <c r="BA35" s="23" t="s">
        <v>376</v>
      </c>
      <c r="BB35" s="29"/>
      <c r="BC35" s="91" t="s">
        <v>145</v>
      </c>
      <c r="BD35" s="53">
        <v>61</v>
      </c>
      <c r="BE35" s="91" t="s">
        <v>171</v>
      </c>
    </row>
    <row r="36" spans="1:57" ht="12.75">
      <c r="A36" s="9" t="s">
        <v>27</v>
      </c>
      <c r="B36" s="113"/>
      <c r="E36" s="20" t="s">
        <v>40</v>
      </c>
      <c r="G36" s="37" t="s">
        <v>60</v>
      </c>
      <c r="H36" s="24"/>
      <c r="I36" s="24" t="s">
        <v>60</v>
      </c>
      <c r="J36" s="14"/>
      <c r="K36" s="20" t="s">
        <v>189</v>
      </c>
      <c r="L36" s="69"/>
      <c r="M36" s="20" t="s">
        <v>189</v>
      </c>
      <c r="O36" s="19">
        <v>22644505</v>
      </c>
      <c r="P36" s="50">
        <v>16</v>
      </c>
      <c r="S36" s="19">
        <v>19331076</v>
      </c>
      <c r="U36" s="20">
        <v>9700</v>
      </c>
      <c r="V36" s="45"/>
      <c r="W36" s="19"/>
      <c r="Y36" s="99">
        <v>5</v>
      </c>
      <c r="AA36" s="99">
        <v>5</v>
      </c>
      <c r="AB36" s="29" t="s">
        <v>40</v>
      </c>
      <c r="AD36" s="97" t="s">
        <v>40</v>
      </c>
      <c r="AE36" s="29" t="s">
        <v>40</v>
      </c>
      <c r="AG36" s="121" t="s">
        <v>40</v>
      </c>
      <c r="AI36" s="3">
        <v>7.43</v>
      </c>
      <c r="AK36" s="3" t="s">
        <v>265</v>
      </c>
      <c r="AM36" s="59">
        <v>28407807</v>
      </c>
      <c r="AN36" s="20">
        <v>36</v>
      </c>
      <c r="AO36" s="20">
        <v>3318</v>
      </c>
      <c r="AP36" s="13"/>
      <c r="AQ36" s="3" t="s">
        <v>233</v>
      </c>
      <c r="AR36" s="3"/>
      <c r="AS36" s="3" t="s">
        <v>229</v>
      </c>
      <c r="AT36" s="29"/>
      <c r="AU36" s="102" t="s">
        <v>40</v>
      </c>
      <c r="AV36" s="131">
        <v>47</v>
      </c>
      <c r="AW36" s="132" t="s">
        <v>40</v>
      </c>
      <c r="AX36" s="23"/>
      <c r="AY36" s="29" t="s">
        <v>374</v>
      </c>
      <c r="AZ36" s="23">
        <v>54</v>
      </c>
      <c r="BA36" s="23" t="s">
        <v>377</v>
      </c>
      <c r="BB36" s="29"/>
      <c r="BC36" s="91" t="s">
        <v>146</v>
      </c>
      <c r="BD36" s="53">
        <v>61</v>
      </c>
      <c r="BE36" s="91" t="s">
        <v>172</v>
      </c>
    </row>
    <row r="37" spans="1:57" ht="12.75">
      <c r="A37" s="9" t="s">
        <v>28</v>
      </c>
      <c r="B37" s="113"/>
      <c r="E37" s="20" t="s">
        <v>40</v>
      </c>
      <c r="G37" s="37" t="s">
        <v>60</v>
      </c>
      <c r="H37" s="24"/>
      <c r="I37" s="24" t="s">
        <v>60</v>
      </c>
      <c r="J37" s="14"/>
      <c r="K37" s="20" t="s">
        <v>189</v>
      </c>
      <c r="L37" s="69"/>
      <c r="M37" s="20" t="s">
        <v>189</v>
      </c>
      <c r="Y37" s="99">
        <v>7.7</v>
      </c>
      <c r="AA37" s="99">
        <v>7.7</v>
      </c>
      <c r="AB37" s="29" t="s">
        <v>40</v>
      </c>
      <c r="AD37" s="97" t="s">
        <v>40</v>
      </c>
      <c r="AE37" s="29" t="s">
        <v>40</v>
      </c>
      <c r="AG37" s="121" t="s">
        <v>40</v>
      </c>
      <c r="AI37" s="3">
        <v>0.79</v>
      </c>
      <c r="AK37" s="3" t="s">
        <v>266</v>
      </c>
      <c r="AM37" s="59"/>
      <c r="AN37" s="20"/>
      <c r="AO37" s="20"/>
      <c r="AP37" s="13"/>
      <c r="AQ37" s="3" t="s">
        <v>234</v>
      </c>
      <c r="AR37" s="3"/>
      <c r="AS37" s="3" t="s">
        <v>230</v>
      </c>
      <c r="AT37" s="29"/>
      <c r="AU37" s="102" t="s">
        <v>40</v>
      </c>
      <c r="AV37" s="131">
        <v>47</v>
      </c>
      <c r="AW37" s="132" t="s">
        <v>40</v>
      </c>
      <c r="AX37" s="23"/>
      <c r="AY37" s="29"/>
      <c r="AZ37" s="23"/>
      <c r="BA37" s="23"/>
      <c r="BB37" s="29"/>
      <c r="BC37" s="63"/>
      <c r="BD37" s="53"/>
      <c r="BE37" s="63"/>
    </row>
    <row r="38" spans="1:57" ht="12.75">
      <c r="A38" s="9" t="s">
        <v>29</v>
      </c>
      <c r="B38" s="113"/>
      <c r="E38" s="20" t="s">
        <v>40</v>
      </c>
      <c r="G38" s="37" t="s">
        <v>60</v>
      </c>
      <c r="H38" s="24"/>
      <c r="I38" s="24" t="s">
        <v>60</v>
      </c>
      <c r="J38" s="14"/>
      <c r="K38" s="20" t="s">
        <v>189</v>
      </c>
      <c r="L38" s="69"/>
      <c r="M38" s="20" t="s">
        <v>189</v>
      </c>
      <c r="Y38" s="99">
        <v>5.9</v>
      </c>
      <c r="AA38" s="99">
        <v>5.8</v>
      </c>
      <c r="AB38" s="29" t="s">
        <v>40</v>
      </c>
      <c r="AD38" s="97" t="s">
        <v>40</v>
      </c>
      <c r="AE38" s="29" t="s">
        <v>40</v>
      </c>
      <c r="AG38" s="121" t="s">
        <v>40</v>
      </c>
      <c r="AI38" s="3">
        <v>0.89</v>
      </c>
      <c r="AK38" s="3" t="s">
        <v>267</v>
      </c>
      <c r="AM38" s="59"/>
      <c r="AN38" s="20"/>
      <c r="AO38" s="20"/>
      <c r="AP38" s="13"/>
      <c r="AQ38" s="3" t="s">
        <v>235</v>
      </c>
      <c r="AR38" s="3"/>
      <c r="AS38" s="3" t="s">
        <v>231</v>
      </c>
      <c r="AT38" s="29"/>
      <c r="AU38" s="102" t="s">
        <v>40</v>
      </c>
      <c r="AV38" s="131">
        <v>47</v>
      </c>
      <c r="AW38" s="132" t="s">
        <v>40</v>
      </c>
      <c r="AX38" s="23"/>
      <c r="AY38" s="29"/>
      <c r="AZ38" s="23"/>
      <c r="BA38" s="23"/>
      <c r="BB38" s="29"/>
      <c r="BC38" s="63"/>
      <c r="BD38" s="53"/>
      <c r="BE38" s="63"/>
    </row>
    <row r="39" spans="1:53" ht="12.75">
      <c r="A39" s="9"/>
      <c r="B39" s="113"/>
      <c r="E39" s="20"/>
      <c r="H39" s="23"/>
      <c r="AP39" s="13"/>
      <c r="AT39" s="13"/>
      <c r="AU39" s="13"/>
      <c r="AV39" s="17"/>
      <c r="AW39" s="17"/>
      <c r="AX39" s="17"/>
      <c r="AY39" s="29"/>
      <c r="AZ39" s="23"/>
      <c r="BA39" s="23"/>
    </row>
    <row r="40" spans="1:57" ht="15" customHeight="1">
      <c r="A40" s="9" t="s">
        <v>31</v>
      </c>
      <c r="B40" s="113"/>
      <c r="C40" s="29">
        <v>7.83</v>
      </c>
      <c r="E40" s="20" t="s">
        <v>102</v>
      </c>
      <c r="G40" s="3" t="s">
        <v>72</v>
      </c>
      <c r="H40" s="23"/>
      <c r="I40" s="23" t="s">
        <v>71</v>
      </c>
      <c r="K40" s="20" t="s">
        <v>189</v>
      </c>
      <c r="L40" s="69"/>
      <c r="M40" s="20" t="s">
        <v>189</v>
      </c>
      <c r="S40" s="19">
        <v>11840711</v>
      </c>
      <c r="U40" s="20">
        <v>5552</v>
      </c>
      <c r="V40" s="45"/>
      <c r="W40" s="19"/>
      <c r="Y40" s="99">
        <f>1.6+3.7</f>
        <v>5.300000000000001</v>
      </c>
      <c r="Z40" s="63">
        <v>25</v>
      </c>
      <c r="AA40" s="99">
        <f>1.6+3.8</f>
        <v>5.4</v>
      </c>
      <c r="AB40" s="29">
        <v>9.6</v>
      </c>
      <c r="AC40" s="3">
        <v>25</v>
      </c>
      <c r="AD40" s="97">
        <f>3.1+7.4</f>
        <v>10.5</v>
      </c>
      <c r="AE40" s="29">
        <v>10.7</v>
      </c>
      <c r="AF40" s="63">
        <v>25</v>
      </c>
      <c r="AG40" s="121">
        <f>3.2+7.6</f>
        <v>10.8</v>
      </c>
      <c r="AM40" s="59">
        <v>18235203</v>
      </c>
      <c r="AN40" s="20"/>
      <c r="AO40" s="20">
        <v>1965</v>
      </c>
      <c r="AP40" s="13"/>
      <c r="AQ40" s="3" t="s">
        <v>236</v>
      </c>
      <c r="AR40" s="3"/>
      <c r="AS40" s="3" t="s">
        <v>237</v>
      </c>
      <c r="AT40" s="29"/>
      <c r="AU40" s="102" t="s">
        <v>40</v>
      </c>
      <c r="AV40" s="131">
        <v>46</v>
      </c>
      <c r="AW40" s="132" t="s">
        <v>40</v>
      </c>
      <c r="AX40" s="23"/>
      <c r="AY40" s="29" t="s">
        <v>375</v>
      </c>
      <c r="AZ40" s="23"/>
      <c r="BA40" s="23" t="s">
        <v>378</v>
      </c>
      <c r="BB40" s="29"/>
      <c r="BC40" s="63"/>
      <c r="BD40" s="53"/>
      <c r="BE40" s="63"/>
    </row>
    <row r="41" spans="1:57" s="50" customFormat="1" ht="12.75">
      <c r="A41" s="87" t="s">
        <v>32</v>
      </c>
      <c r="B41" s="114"/>
      <c r="C41" s="64"/>
      <c r="D41" s="63"/>
      <c r="E41" s="91" t="s">
        <v>40</v>
      </c>
      <c r="F41" s="64"/>
      <c r="G41" s="92" t="s">
        <v>60</v>
      </c>
      <c r="H41" s="93"/>
      <c r="I41" s="93" t="s">
        <v>60</v>
      </c>
      <c r="J41" s="94"/>
      <c r="K41" s="91" t="s">
        <v>189</v>
      </c>
      <c r="L41" s="95"/>
      <c r="M41" s="91" t="s">
        <v>307</v>
      </c>
      <c r="N41" s="62"/>
      <c r="O41" s="55"/>
      <c r="P41" s="55"/>
      <c r="R41" s="62"/>
      <c r="T41" s="63"/>
      <c r="U41" s="63"/>
      <c r="V41" s="62"/>
      <c r="X41" s="62"/>
      <c r="Y41" s="99">
        <f>0.01+0.01+0.02+0.03+0.04+0.23+0.62+0.39+0.99</f>
        <v>2.34</v>
      </c>
      <c r="Z41" s="63">
        <v>25</v>
      </c>
      <c r="AA41" s="99">
        <f>0.01+0.01+0.02+0.03+0.04+0.25+0.59+0.39+0.97</f>
        <v>2.3099999999999996</v>
      </c>
      <c r="AB41" s="64">
        <v>3.2</v>
      </c>
      <c r="AC41" s="63">
        <v>25</v>
      </c>
      <c r="AD41" s="97">
        <v>3.3</v>
      </c>
      <c r="AE41" s="64">
        <v>3.3</v>
      </c>
      <c r="AF41" s="63">
        <v>25</v>
      </c>
      <c r="AG41" s="121">
        <v>3.2</v>
      </c>
      <c r="AH41" s="55"/>
      <c r="AI41" s="55"/>
      <c r="AJ41" s="70"/>
      <c r="AK41" s="55"/>
      <c r="AL41" s="62"/>
      <c r="AM41" s="55"/>
      <c r="AN41" s="63"/>
      <c r="AO41" s="91"/>
      <c r="AP41" s="62"/>
      <c r="AQ41" s="92" t="s">
        <v>60</v>
      </c>
      <c r="AR41" s="92"/>
      <c r="AS41" s="92" t="s">
        <v>60</v>
      </c>
      <c r="AT41" s="96"/>
      <c r="AU41" s="102">
        <f>2.37</f>
        <v>2.37</v>
      </c>
      <c r="AV41" s="131"/>
      <c r="AW41" s="132">
        <f>1.46</f>
        <v>1.46</v>
      </c>
      <c r="AX41" s="93"/>
      <c r="AY41" s="96"/>
      <c r="AZ41" s="93"/>
      <c r="BA41" s="93"/>
      <c r="BB41" s="96"/>
      <c r="BC41" s="63" t="s">
        <v>189</v>
      </c>
      <c r="BD41" s="53"/>
      <c r="BE41" s="63" t="s">
        <v>189</v>
      </c>
    </row>
    <row r="42" spans="5:57" ht="12.75">
      <c r="E42" s="20"/>
      <c r="H42" s="23"/>
      <c r="AM42" s="17"/>
      <c r="AP42" s="13"/>
      <c r="AT42" s="13"/>
      <c r="AU42" s="13"/>
      <c r="AV42" s="17"/>
      <c r="AW42" s="17"/>
      <c r="AX42" s="17"/>
      <c r="AY42" s="29"/>
      <c r="AZ42" s="23"/>
      <c r="BA42" s="23"/>
      <c r="BC42" s="63"/>
      <c r="BD42" s="53"/>
      <c r="BE42" s="63"/>
    </row>
    <row r="43" spans="1:57" ht="12.75">
      <c r="A43" s="8" t="s">
        <v>2</v>
      </c>
      <c r="B43" s="33"/>
      <c r="E43" s="20"/>
      <c r="H43" s="23"/>
      <c r="Y43" s="4"/>
      <c r="Z43" s="4"/>
      <c r="AA43" s="4"/>
      <c r="AB43" s="30"/>
      <c r="AC43" s="4"/>
      <c r="AD43" s="4"/>
      <c r="AE43" s="30"/>
      <c r="AF43" s="4"/>
      <c r="AM43" s="17"/>
      <c r="AP43" s="13"/>
      <c r="AT43" s="13"/>
      <c r="AU43" s="137"/>
      <c r="AV43" s="131">
        <v>47</v>
      </c>
      <c r="AW43" s="133"/>
      <c r="AX43" s="17"/>
      <c r="AY43" s="29"/>
      <c r="AZ43" s="23">
        <v>51</v>
      </c>
      <c r="BA43" s="23"/>
      <c r="BC43" s="63"/>
      <c r="BD43" s="53">
        <v>59</v>
      </c>
      <c r="BE43" s="63"/>
    </row>
    <row r="44" spans="1:57" ht="12.75">
      <c r="A44" s="9" t="s">
        <v>33</v>
      </c>
      <c r="B44" s="113"/>
      <c r="C44" s="29">
        <v>58.56</v>
      </c>
      <c r="E44" s="20" t="s">
        <v>103</v>
      </c>
      <c r="G44" s="37" t="s">
        <v>60</v>
      </c>
      <c r="H44" s="24">
        <v>5</v>
      </c>
      <c r="I44" s="24" t="s">
        <v>60</v>
      </c>
      <c r="J44" s="14"/>
      <c r="K44" s="23" t="s">
        <v>316</v>
      </c>
      <c r="M44" s="23" t="s">
        <v>317</v>
      </c>
      <c r="O44" s="19">
        <f>117601743+4063030</f>
        <v>121664773</v>
      </c>
      <c r="Q44" s="19">
        <f>41042+1651</f>
        <v>42693</v>
      </c>
      <c r="S44" s="42"/>
      <c r="T44" s="91">
        <v>20</v>
      </c>
      <c r="U44" s="91"/>
      <c r="V44" s="74"/>
      <c r="W44" s="42"/>
      <c r="Y44" s="99">
        <f>42.2+1.6</f>
        <v>43.800000000000004</v>
      </c>
      <c r="Z44" s="3">
        <v>27</v>
      </c>
      <c r="AA44" s="99">
        <f>42.8+1.6</f>
        <v>44.4</v>
      </c>
      <c r="AB44" s="29">
        <v>57.4</v>
      </c>
      <c r="AC44" s="3">
        <v>27</v>
      </c>
      <c r="AD44" s="97">
        <f>56.2+1.9</f>
        <v>58.1</v>
      </c>
      <c r="AE44" s="29">
        <v>62.7</v>
      </c>
      <c r="AF44" s="3">
        <v>27</v>
      </c>
      <c r="AG44" s="121">
        <f>57.3</f>
        <v>57.3</v>
      </c>
      <c r="AI44" s="17">
        <v>65.67</v>
      </c>
      <c r="AK44" s="17" t="s">
        <v>268</v>
      </c>
      <c r="AM44" s="59">
        <v>113405333</v>
      </c>
      <c r="AN44" s="20"/>
      <c r="AO44" s="20">
        <v>13795</v>
      </c>
      <c r="AP44" s="13"/>
      <c r="AQ44" s="3" t="s">
        <v>238</v>
      </c>
      <c r="AR44" s="3"/>
      <c r="AS44" s="3" t="s">
        <v>244</v>
      </c>
      <c r="AT44" s="29"/>
      <c r="AU44" s="102" t="s">
        <v>40</v>
      </c>
      <c r="AV44" s="131"/>
      <c r="AW44" s="132" t="s">
        <v>40</v>
      </c>
      <c r="AX44" s="23"/>
      <c r="AY44" s="139" t="s">
        <v>385</v>
      </c>
      <c r="AZ44" s="23">
        <v>55</v>
      </c>
      <c r="BA44" s="20" t="s">
        <v>386</v>
      </c>
      <c r="BB44" s="29"/>
      <c r="BC44" s="63" t="s">
        <v>147</v>
      </c>
      <c r="BD44" s="53"/>
      <c r="BE44" s="63" t="s">
        <v>173</v>
      </c>
    </row>
    <row r="45" spans="1:57" ht="12.75">
      <c r="A45" s="9" t="s">
        <v>34</v>
      </c>
      <c r="B45" s="113"/>
      <c r="C45" s="29">
        <v>9.85</v>
      </c>
      <c r="E45" s="20" t="s">
        <v>104</v>
      </c>
      <c r="G45" s="37" t="s">
        <v>60</v>
      </c>
      <c r="H45" s="24"/>
      <c r="I45" s="24" t="s">
        <v>60</v>
      </c>
      <c r="J45" s="14"/>
      <c r="K45" s="20" t="s">
        <v>318</v>
      </c>
      <c r="L45" s="69"/>
      <c r="M45" s="20" t="s">
        <v>319</v>
      </c>
      <c r="O45" s="19">
        <v>15281464</v>
      </c>
      <c r="Q45" s="19">
        <v>5420</v>
      </c>
      <c r="S45" s="42"/>
      <c r="U45" s="91"/>
      <c r="V45" s="74"/>
      <c r="W45" s="42"/>
      <c r="Y45" s="99">
        <v>7.3</v>
      </c>
      <c r="AA45" s="99">
        <f>7.1</f>
        <v>7.1</v>
      </c>
      <c r="AB45" s="29">
        <v>9.6</v>
      </c>
      <c r="AD45" s="97">
        <f>9.7</f>
        <v>9.7</v>
      </c>
      <c r="AE45" s="29">
        <v>10.2</v>
      </c>
      <c r="AG45" s="121">
        <f>9.5</f>
        <v>9.5</v>
      </c>
      <c r="AI45" s="3">
        <v>11.05</v>
      </c>
      <c r="AK45" s="3" t="s">
        <v>269</v>
      </c>
      <c r="AM45" s="59">
        <v>21289741</v>
      </c>
      <c r="AN45" s="20"/>
      <c r="AO45" s="20">
        <v>2528</v>
      </c>
      <c r="AP45" s="13"/>
      <c r="AQ45" s="3" t="s">
        <v>239</v>
      </c>
      <c r="AR45" s="3"/>
      <c r="AS45" s="3" t="s">
        <v>242</v>
      </c>
      <c r="AT45" s="29"/>
      <c r="AU45" s="102" t="s">
        <v>40</v>
      </c>
      <c r="AV45" s="131"/>
      <c r="AW45" s="132" t="s">
        <v>40</v>
      </c>
      <c r="AX45" s="23"/>
      <c r="AY45" s="139" t="s">
        <v>379</v>
      </c>
      <c r="AZ45" s="23"/>
      <c r="BA45" s="20" t="s">
        <v>381</v>
      </c>
      <c r="BB45" s="29"/>
      <c r="BC45" s="63" t="s">
        <v>148</v>
      </c>
      <c r="BD45" s="53"/>
      <c r="BE45" s="63" t="s">
        <v>174</v>
      </c>
    </row>
    <row r="46" spans="1:57" ht="15">
      <c r="A46" s="9" t="s">
        <v>35</v>
      </c>
      <c r="B46" s="113"/>
      <c r="C46" s="29">
        <v>7.25</v>
      </c>
      <c r="E46" s="20" t="s">
        <v>105</v>
      </c>
      <c r="G46" s="37" t="s">
        <v>60</v>
      </c>
      <c r="H46" s="24"/>
      <c r="I46" s="24" t="s">
        <v>60</v>
      </c>
      <c r="J46" s="15"/>
      <c r="K46" s="20" t="s">
        <v>320</v>
      </c>
      <c r="L46" s="69"/>
      <c r="M46" s="20" t="s">
        <v>321</v>
      </c>
      <c r="O46" s="19">
        <v>13233418</v>
      </c>
      <c r="Q46" s="19">
        <v>4590</v>
      </c>
      <c r="S46" s="42"/>
      <c r="U46" s="91"/>
      <c r="V46" s="74"/>
      <c r="W46" s="42"/>
      <c r="Y46" s="99">
        <v>5</v>
      </c>
      <c r="AA46" s="99">
        <f>4.9</f>
        <v>4.9</v>
      </c>
      <c r="AB46" s="29">
        <v>6.5</v>
      </c>
      <c r="AD46" s="97">
        <f>6.8</f>
        <v>6.8</v>
      </c>
      <c r="AE46" s="29">
        <v>7.1</v>
      </c>
      <c r="AG46" s="121">
        <f>6.7</f>
        <v>6.7</v>
      </c>
      <c r="AI46" s="3">
        <v>19.35</v>
      </c>
      <c r="AK46" s="3" t="s">
        <v>270</v>
      </c>
      <c r="AM46" s="59">
        <v>15007360</v>
      </c>
      <c r="AN46" s="20"/>
      <c r="AO46" s="20">
        <v>1971</v>
      </c>
      <c r="AP46" s="13"/>
      <c r="AQ46" s="3" t="s">
        <v>240</v>
      </c>
      <c r="AR46" s="3"/>
      <c r="AS46" s="3" t="s">
        <v>243</v>
      </c>
      <c r="AT46" s="29"/>
      <c r="AU46" s="102" t="s">
        <v>40</v>
      </c>
      <c r="AV46" s="131"/>
      <c r="AW46" s="132" t="s">
        <v>40</v>
      </c>
      <c r="AX46" s="23"/>
      <c r="AY46" s="139" t="s">
        <v>380</v>
      </c>
      <c r="AZ46" s="23"/>
      <c r="BA46" s="20" t="s">
        <v>382</v>
      </c>
      <c r="BB46" s="29"/>
      <c r="BC46" s="63" t="s">
        <v>149</v>
      </c>
      <c r="BD46" s="53"/>
      <c r="BE46" s="63" t="s">
        <v>175</v>
      </c>
    </row>
    <row r="47" spans="1:57" ht="15">
      <c r="A47" s="9" t="s">
        <v>36</v>
      </c>
      <c r="B47" s="113"/>
      <c r="E47" s="20" t="s">
        <v>40</v>
      </c>
      <c r="G47" s="37" t="s">
        <v>60</v>
      </c>
      <c r="H47" s="24"/>
      <c r="I47" s="24" t="s">
        <v>60</v>
      </c>
      <c r="J47" s="15"/>
      <c r="K47" s="20" t="s">
        <v>322</v>
      </c>
      <c r="L47" s="23">
        <v>11</v>
      </c>
      <c r="M47" s="20" t="s">
        <v>323</v>
      </c>
      <c r="O47" s="19">
        <v>52817167</v>
      </c>
      <c r="Q47" s="19">
        <v>18526</v>
      </c>
      <c r="S47" s="42"/>
      <c r="U47" s="91"/>
      <c r="V47" s="74"/>
      <c r="W47" s="42"/>
      <c r="Y47" s="99">
        <v>43.9</v>
      </c>
      <c r="AA47" s="99">
        <f>43.6</f>
        <v>43.6</v>
      </c>
      <c r="AB47" s="29">
        <v>26.5</v>
      </c>
      <c r="AD47" s="97">
        <f>25.3</f>
        <v>25.3</v>
      </c>
      <c r="AE47" s="98">
        <v>20</v>
      </c>
      <c r="AG47" s="121">
        <f>26.6</f>
        <v>26.6</v>
      </c>
      <c r="AI47" s="3">
        <v>3.5</v>
      </c>
      <c r="AJ47" s="23">
        <v>34</v>
      </c>
      <c r="AK47" s="3" t="s">
        <v>271</v>
      </c>
      <c r="AM47" s="59">
        <v>54052943</v>
      </c>
      <c r="AN47" s="20"/>
      <c r="AO47" s="20">
        <v>6496</v>
      </c>
      <c r="AP47" s="13"/>
      <c r="AQ47" s="3" t="s">
        <v>241</v>
      </c>
      <c r="AR47" s="3"/>
      <c r="AS47" s="3" t="s">
        <v>245</v>
      </c>
      <c r="AT47" s="29"/>
      <c r="AU47" s="102" t="s">
        <v>40</v>
      </c>
      <c r="AV47" s="131"/>
      <c r="AW47" s="132" t="s">
        <v>40</v>
      </c>
      <c r="AX47" s="23"/>
      <c r="AY47" s="29" t="s">
        <v>383</v>
      </c>
      <c r="AZ47" s="23">
        <v>56</v>
      </c>
      <c r="BA47" s="23" t="s">
        <v>384</v>
      </c>
      <c r="BB47" s="29"/>
      <c r="BC47" s="63" t="s">
        <v>150</v>
      </c>
      <c r="BD47" s="53">
        <v>62</v>
      </c>
      <c r="BE47" s="63" t="s">
        <v>176</v>
      </c>
    </row>
    <row r="48" spans="5:57" ht="15">
      <c r="E48" s="20"/>
      <c r="G48" s="67"/>
      <c r="H48" s="25"/>
      <c r="I48" s="25"/>
      <c r="J48" s="16"/>
      <c r="P48" s="55"/>
      <c r="S48" s="42"/>
      <c r="U48" s="91"/>
      <c r="V48" s="74"/>
      <c r="W48" s="42"/>
      <c r="AM48" s="59">
        <v>4496261</v>
      </c>
      <c r="AN48" s="20"/>
      <c r="AO48" s="20">
        <v>669</v>
      </c>
      <c r="AP48" s="13"/>
      <c r="AT48" s="13"/>
      <c r="AU48" s="13"/>
      <c r="AV48" s="17"/>
      <c r="AW48" s="17"/>
      <c r="AX48" s="17"/>
      <c r="AY48" s="29"/>
      <c r="AZ48" s="23"/>
      <c r="BA48" s="23"/>
      <c r="BC48" s="63"/>
      <c r="BD48" s="53"/>
      <c r="BE48" s="63"/>
    </row>
    <row r="49" spans="1:57" ht="12.75">
      <c r="A49" s="8" t="s">
        <v>3</v>
      </c>
      <c r="B49" s="33"/>
      <c r="E49" s="20"/>
      <c r="H49" s="23"/>
      <c r="P49" s="55"/>
      <c r="Y49" s="4"/>
      <c r="Z49" s="4"/>
      <c r="AA49" s="4"/>
      <c r="AB49" s="30"/>
      <c r="AC49" s="4"/>
      <c r="AD49" s="4"/>
      <c r="AE49" s="30"/>
      <c r="AF49" s="4"/>
      <c r="AM49" s="59"/>
      <c r="AN49" s="20"/>
      <c r="AO49" s="20"/>
      <c r="AP49" s="13"/>
      <c r="AT49" s="13"/>
      <c r="AU49" s="137"/>
      <c r="AV49" s="131">
        <v>48</v>
      </c>
      <c r="AW49" s="133"/>
      <c r="AX49" s="17"/>
      <c r="AY49" s="29"/>
      <c r="AZ49" s="23">
        <v>57</v>
      </c>
      <c r="BA49" s="23"/>
      <c r="BC49" s="63"/>
      <c r="BD49" s="53"/>
      <c r="BE49" s="63"/>
    </row>
    <row r="50" spans="1:57" ht="12.75">
      <c r="A50" s="9" t="s">
        <v>6</v>
      </c>
      <c r="B50" s="113"/>
      <c r="E50" s="20" t="s">
        <v>106</v>
      </c>
      <c r="G50" s="3" t="s">
        <v>73</v>
      </c>
      <c r="H50" s="23">
        <v>6</v>
      </c>
      <c r="I50" s="23" t="s">
        <v>114</v>
      </c>
      <c r="K50" s="20" t="s">
        <v>324</v>
      </c>
      <c r="L50" s="23">
        <v>12</v>
      </c>
      <c r="M50" s="20" t="s">
        <v>325</v>
      </c>
      <c r="O50" s="19">
        <v>66630951</v>
      </c>
      <c r="P50" s="42">
        <v>17</v>
      </c>
      <c r="Q50" s="19">
        <v>24604</v>
      </c>
      <c r="S50" s="19">
        <v>20254891</v>
      </c>
      <c r="U50" s="20">
        <v>9718</v>
      </c>
      <c r="V50" s="45"/>
      <c r="W50" s="19"/>
      <c r="Y50" s="99">
        <v>23.8</v>
      </c>
      <c r="AA50" s="99">
        <v>24.3</v>
      </c>
      <c r="AB50" s="102" t="s">
        <v>40</v>
      </c>
      <c r="AC50" s="3">
        <v>28</v>
      </c>
      <c r="AD50" s="97" t="s">
        <v>40</v>
      </c>
      <c r="AE50" s="102" t="s">
        <v>40</v>
      </c>
      <c r="AF50" s="3">
        <v>30</v>
      </c>
      <c r="AG50" s="121" t="s">
        <v>40</v>
      </c>
      <c r="AI50" s="17">
        <v>18.29</v>
      </c>
      <c r="AK50" s="17" t="s">
        <v>272</v>
      </c>
      <c r="AM50" s="59">
        <v>198074016</v>
      </c>
      <c r="AN50" s="20"/>
      <c r="AO50" s="20">
        <v>22068</v>
      </c>
      <c r="AP50" s="13"/>
      <c r="AQ50" s="3" t="s">
        <v>246</v>
      </c>
      <c r="AR50" s="3">
        <v>41</v>
      </c>
      <c r="AS50" s="3" t="s">
        <v>249</v>
      </c>
      <c r="AT50" s="29"/>
      <c r="AU50" s="102">
        <v>20.19</v>
      </c>
      <c r="AV50" s="131"/>
      <c r="AW50" s="132">
        <f>19.59</f>
        <v>19.59</v>
      </c>
      <c r="AX50" s="23"/>
      <c r="AY50" s="139" t="s">
        <v>391</v>
      </c>
      <c r="AZ50" s="23"/>
      <c r="BA50" s="20" t="s">
        <v>387</v>
      </c>
      <c r="BB50" s="29"/>
      <c r="BC50" s="63" t="s">
        <v>151</v>
      </c>
      <c r="BD50" s="53">
        <v>63</v>
      </c>
      <c r="BE50" s="63" t="s">
        <v>177</v>
      </c>
    </row>
    <row r="51" spans="1:57" ht="12.75">
      <c r="A51" s="9" t="s">
        <v>7</v>
      </c>
      <c r="B51" s="113"/>
      <c r="E51" s="20" t="s">
        <v>107</v>
      </c>
      <c r="G51" s="3" t="s">
        <v>75</v>
      </c>
      <c r="H51" s="23"/>
      <c r="I51" s="23" t="s">
        <v>74</v>
      </c>
      <c r="K51" s="20" t="s">
        <v>326</v>
      </c>
      <c r="L51" s="69"/>
      <c r="M51" s="20" t="s">
        <v>327</v>
      </c>
      <c r="O51" s="19">
        <v>193300284</v>
      </c>
      <c r="P51" s="42">
        <v>18</v>
      </c>
      <c r="Q51" s="19">
        <v>64526</v>
      </c>
      <c r="S51" s="19">
        <v>168214940</v>
      </c>
      <c r="U51" s="20">
        <v>61480</v>
      </c>
      <c r="V51" s="45"/>
      <c r="W51" s="19"/>
      <c r="Y51" s="99">
        <v>71</v>
      </c>
      <c r="AA51" s="99">
        <v>70</v>
      </c>
      <c r="AB51" s="102">
        <v>81.8</v>
      </c>
      <c r="AD51" s="97">
        <v>82.4</v>
      </c>
      <c r="AE51" s="102">
        <v>62.5</v>
      </c>
      <c r="AG51" s="121">
        <v>62.3</v>
      </c>
      <c r="AI51" s="3">
        <v>39.43</v>
      </c>
      <c r="AK51" s="3" t="s">
        <v>273</v>
      </c>
      <c r="AM51" s="59">
        <v>39726247</v>
      </c>
      <c r="AN51" s="20"/>
      <c r="AO51" s="20">
        <v>7016</v>
      </c>
      <c r="AP51" s="13"/>
      <c r="AQ51" s="3" t="s">
        <v>247</v>
      </c>
      <c r="AR51" s="3">
        <v>41</v>
      </c>
      <c r="AS51" s="3" t="s">
        <v>250</v>
      </c>
      <c r="AT51" s="29"/>
      <c r="AU51" s="102">
        <v>72.5</v>
      </c>
      <c r="AV51" s="131"/>
      <c r="AW51" s="132">
        <v>66.74</v>
      </c>
      <c r="AX51" s="23"/>
      <c r="AY51" s="139" t="s">
        <v>392</v>
      </c>
      <c r="AZ51" s="23"/>
      <c r="BA51" s="20" t="s">
        <v>388</v>
      </c>
      <c r="BB51" s="29"/>
      <c r="BC51" s="63" t="s">
        <v>152</v>
      </c>
      <c r="BD51" s="53"/>
      <c r="BE51" s="63" t="s">
        <v>178</v>
      </c>
    </row>
    <row r="52" spans="1:57" ht="26.25">
      <c r="A52" s="10" t="s">
        <v>37</v>
      </c>
      <c r="B52" s="115"/>
      <c r="E52" s="20" t="s">
        <v>108</v>
      </c>
      <c r="G52" s="3" t="s">
        <v>77</v>
      </c>
      <c r="H52" s="23"/>
      <c r="I52" s="23" t="s">
        <v>76</v>
      </c>
      <c r="K52" s="20" t="s">
        <v>328</v>
      </c>
      <c r="L52" s="69"/>
      <c r="M52" s="20" t="s">
        <v>329</v>
      </c>
      <c r="P52" s="55"/>
      <c r="Q52" s="19"/>
      <c r="S52" s="19">
        <v>14056044</v>
      </c>
      <c r="U52" s="20">
        <v>5507</v>
      </c>
      <c r="V52" s="45"/>
      <c r="W52" s="19"/>
      <c r="Y52" s="99">
        <v>0.4</v>
      </c>
      <c r="AA52" s="99">
        <v>0.4</v>
      </c>
      <c r="AB52" s="102" t="s">
        <v>40</v>
      </c>
      <c r="AD52" s="97" t="s">
        <v>40</v>
      </c>
      <c r="AE52" s="102" t="s">
        <v>40</v>
      </c>
      <c r="AG52" s="121" t="s">
        <v>40</v>
      </c>
      <c r="AI52" s="3">
        <v>37.77</v>
      </c>
      <c r="AJ52" s="23">
        <v>35</v>
      </c>
      <c r="AK52" s="3" t="s">
        <v>274</v>
      </c>
      <c r="AM52" s="18" t="s">
        <v>127</v>
      </c>
      <c r="AN52" s="37"/>
      <c r="AP52" s="13"/>
      <c r="AT52" s="13"/>
      <c r="AU52" s="138">
        <v>2.54</v>
      </c>
      <c r="AV52" s="131"/>
      <c r="AW52" s="135">
        <v>1.93</v>
      </c>
      <c r="AX52" s="17"/>
      <c r="AY52" s="139" t="s">
        <v>393</v>
      </c>
      <c r="AZ52" s="23"/>
      <c r="BA52" s="20" t="s">
        <v>389</v>
      </c>
      <c r="BC52" s="63" t="s">
        <v>153</v>
      </c>
      <c r="BD52" s="53"/>
      <c r="BE52" s="63" t="s">
        <v>179</v>
      </c>
    </row>
    <row r="53" spans="1:57" ht="12.75">
      <c r="A53" s="9" t="s">
        <v>5</v>
      </c>
      <c r="B53" s="113"/>
      <c r="E53" s="20" t="s">
        <v>109</v>
      </c>
      <c r="G53" s="3" t="s">
        <v>79</v>
      </c>
      <c r="H53" s="23"/>
      <c r="I53" s="23" t="s">
        <v>78</v>
      </c>
      <c r="K53" s="20" t="s">
        <v>330</v>
      </c>
      <c r="L53" s="69"/>
      <c r="M53" s="20" t="s">
        <v>331</v>
      </c>
      <c r="O53" s="19">
        <v>38506592</v>
      </c>
      <c r="P53" s="42">
        <v>19</v>
      </c>
      <c r="Q53" s="19">
        <v>16142</v>
      </c>
      <c r="S53" s="19">
        <v>36063303</v>
      </c>
      <c r="U53" s="20">
        <v>11796</v>
      </c>
      <c r="V53" s="45"/>
      <c r="W53" s="19"/>
      <c r="Y53" s="99">
        <v>15.6</v>
      </c>
      <c r="AA53" s="99">
        <v>16.2</v>
      </c>
      <c r="AB53" s="102">
        <v>14.4</v>
      </c>
      <c r="AC53" s="3">
        <v>29</v>
      </c>
      <c r="AD53" s="97">
        <v>14</v>
      </c>
      <c r="AE53" s="102">
        <v>35.4</v>
      </c>
      <c r="AF53" s="3">
        <v>31</v>
      </c>
      <c r="AG53" s="121">
        <v>35.3</v>
      </c>
      <c r="AI53" s="3">
        <v>4.51</v>
      </c>
      <c r="AK53" s="3" t="s">
        <v>275</v>
      </c>
      <c r="AM53" s="59">
        <v>33478323</v>
      </c>
      <c r="AN53" s="20"/>
      <c r="AO53" s="20">
        <v>5467</v>
      </c>
      <c r="AP53" s="13"/>
      <c r="AQ53" s="3" t="s">
        <v>248</v>
      </c>
      <c r="AR53" s="3"/>
      <c r="AS53" s="3" t="s">
        <v>251</v>
      </c>
      <c r="AT53" s="29"/>
      <c r="AU53" s="102">
        <v>12.43</v>
      </c>
      <c r="AV53" s="131"/>
      <c r="AW53" s="132">
        <v>16.61</v>
      </c>
      <c r="AX53" s="23"/>
      <c r="AY53" s="139" t="s">
        <v>394</v>
      </c>
      <c r="AZ53" s="23"/>
      <c r="BA53" s="20" t="s">
        <v>390</v>
      </c>
      <c r="BB53" s="29"/>
      <c r="BC53" s="63" t="s">
        <v>154</v>
      </c>
      <c r="BD53" s="53"/>
      <c r="BE53" s="63" t="s">
        <v>180</v>
      </c>
    </row>
    <row r="54" spans="5:57" ht="12.75">
      <c r="E54" s="20"/>
      <c r="H54" s="23"/>
      <c r="P54" s="55"/>
      <c r="AM54" s="17"/>
      <c r="AP54" s="13"/>
      <c r="AT54" s="13"/>
      <c r="AU54" s="13"/>
      <c r="AV54" s="17"/>
      <c r="AW54" s="17"/>
      <c r="AX54" s="17"/>
      <c r="AY54" s="29"/>
      <c r="AZ54" s="23"/>
      <c r="BA54" s="23"/>
      <c r="BC54" s="63"/>
      <c r="BD54" s="53"/>
      <c r="BE54" s="63"/>
    </row>
    <row r="55" spans="1:57" ht="12.75">
      <c r="A55" s="11"/>
      <c r="B55" s="116"/>
      <c r="E55" s="20"/>
      <c r="H55" s="23"/>
      <c r="P55" s="55"/>
      <c r="Y55" s="6"/>
      <c r="Z55" s="6"/>
      <c r="AA55" s="6"/>
      <c r="AB55" s="41"/>
      <c r="AC55" s="6"/>
      <c r="AD55" s="6"/>
      <c r="AE55" s="41"/>
      <c r="AF55" s="6"/>
      <c r="AM55" s="17"/>
      <c r="AP55" s="13"/>
      <c r="AT55" s="13"/>
      <c r="AU55" s="13"/>
      <c r="AW55" s="17"/>
      <c r="AX55" s="17"/>
      <c r="AY55" s="29"/>
      <c r="AZ55" s="23"/>
      <c r="BA55" s="23"/>
      <c r="BC55" s="63"/>
      <c r="BD55" s="53"/>
      <c r="BE55" s="63"/>
    </row>
    <row r="56" spans="5:57" ht="12.75">
      <c r="E56" s="20"/>
      <c r="H56" s="23"/>
      <c r="AM56" s="17"/>
      <c r="AP56" s="13"/>
      <c r="AT56" s="13"/>
      <c r="AU56" s="13"/>
      <c r="AW56" s="17"/>
      <c r="AX56" s="17"/>
      <c r="AY56" s="29"/>
      <c r="AZ56" s="23"/>
      <c r="BA56" s="23"/>
      <c r="BC56" s="63"/>
      <c r="BD56" s="53"/>
      <c r="BE56" s="63"/>
    </row>
    <row r="57" spans="2:57" s="17" customFormat="1" ht="12.75">
      <c r="B57" s="13"/>
      <c r="C57" s="23"/>
      <c r="D57" s="23"/>
      <c r="E57" s="107"/>
      <c r="F57" s="23"/>
      <c r="G57" s="23"/>
      <c r="H57" s="23"/>
      <c r="I57" s="23"/>
      <c r="K57" s="23"/>
      <c r="L57" s="23"/>
      <c r="M57" s="23"/>
      <c r="S57" s="55"/>
      <c r="T57" s="70"/>
      <c r="U57" s="70"/>
      <c r="V57" s="55"/>
      <c r="W57" s="55"/>
      <c r="Y57" s="23"/>
      <c r="Z57" s="23"/>
      <c r="AA57" s="23"/>
      <c r="AB57" s="23"/>
      <c r="AC57" s="23"/>
      <c r="AD57" s="23"/>
      <c r="AE57" s="23"/>
      <c r="AF57" s="23"/>
      <c r="AG57" s="119"/>
      <c r="AJ57" s="23"/>
      <c r="AN57" s="23"/>
      <c r="AO57" s="23"/>
      <c r="AU57" s="13"/>
      <c r="AY57" s="29"/>
      <c r="AZ57" s="23"/>
      <c r="BA57" s="23"/>
      <c r="BC57" s="23"/>
      <c r="BE57" s="23"/>
    </row>
    <row r="58" spans="2:57" s="17" customFormat="1" ht="59.25" customHeight="1">
      <c r="B58" s="13"/>
      <c r="C58" s="23"/>
      <c r="D58" s="23"/>
      <c r="E58" s="23"/>
      <c r="F58" s="23"/>
      <c r="G58" s="32"/>
      <c r="H58" s="32"/>
      <c r="I58" s="23"/>
      <c r="J58" s="44"/>
      <c r="K58" s="32"/>
      <c r="L58" s="32"/>
      <c r="M58" s="32"/>
      <c r="N58" s="44"/>
      <c r="O58" s="44"/>
      <c r="P58" s="44"/>
      <c r="Q58" s="44"/>
      <c r="R58" s="44"/>
      <c r="S58" s="108"/>
      <c r="T58" s="70"/>
      <c r="U58" s="70"/>
      <c r="V58" s="55"/>
      <c r="W58" s="55"/>
      <c r="Y58" s="23"/>
      <c r="Z58" s="23"/>
      <c r="AA58" s="23"/>
      <c r="AB58" s="23"/>
      <c r="AC58" s="23"/>
      <c r="AD58" s="23"/>
      <c r="AE58" s="23"/>
      <c r="AF58" s="23"/>
      <c r="AG58" s="119"/>
      <c r="AJ58" s="23"/>
      <c r="AN58" s="23"/>
      <c r="AO58" s="23"/>
      <c r="AY58" s="23"/>
      <c r="AZ58" s="23"/>
      <c r="BA58" s="23"/>
      <c r="BC58" s="23"/>
      <c r="BE58" s="23"/>
    </row>
    <row r="59" spans="2:57" s="17" customFormat="1" ht="40.5" customHeight="1">
      <c r="B59" s="13"/>
      <c r="C59" s="23"/>
      <c r="D59" s="23"/>
      <c r="E59" s="23"/>
      <c r="F59" s="23"/>
      <c r="G59" s="32"/>
      <c r="H59" s="32"/>
      <c r="I59" s="23"/>
      <c r="J59" s="44"/>
      <c r="K59" s="32"/>
      <c r="L59" s="32"/>
      <c r="M59" s="32"/>
      <c r="N59" s="44"/>
      <c r="O59" s="44"/>
      <c r="P59" s="44"/>
      <c r="Q59" s="44"/>
      <c r="R59" s="44"/>
      <c r="S59" s="108"/>
      <c r="T59" s="70"/>
      <c r="U59" s="70"/>
      <c r="V59" s="55"/>
      <c r="W59" s="55"/>
      <c r="Y59" s="23"/>
      <c r="Z59" s="23"/>
      <c r="AA59" s="23"/>
      <c r="AB59" s="23"/>
      <c r="AC59" s="23"/>
      <c r="AD59" s="23"/>
      <c r="AE59" s="23"/>
      <c r="AF59" s="23"/>
      <c r="AG59" s="119"/>
      <c r="AJ59" s="23"/>
      <c r="AN59" s="23"/>
      <c r="AO59" s="23"/>
      <c r="AY59" s="23"/>
      <c r="AZ59" s="23"/>
      <c r="BA59" s="23"/>
      <c r="BC59" s="23"/>
      <c r="BE59" s="23"/>
    </row>
    <row r="60" spans="2:57" s="17" customFormat="1" ht="29.25" customHeight="1">
      <c r="B60" s="13"/>
      <c r="C60" s="23"/>
      <c r="D60" s="23"/>
      <c r="E60" s="23"/>
      <c r="F60" s="23"/>
      <c r="G60" s="32"/>
      <c r="H60" s="32"/>
      <c r="I60" s="23"/>
      <c r="J60" s="44"/>
      <c r="K60" s="32"/>
      <c r="L60" s="32"/>
      <c r="M60" s="32"/>
      <c r="N60" s="44"/>
      <c r="O60" s="44"/>
      <c r="P60" s="44"/>
      <c r="Q60" s="44"/>
      <c r="R60" s="44"/>
      <c r="S60" s="108"/>
      <c r="T60" s="70"/>
      <c r="U60" s="70"/>
      <c r="V60" s="55"/>
      <c r="W60" s="55"/>
      <c r="Y60" s="23"/>
      <c r="Z60" s="23"/>
      <c r="AA60" s="23"/>
      <c r="AB60" s="23"/>
      <c r="AC60" s="23"/>
      <c r="AD60" s="23"/>
      <c r="AE60" s="23"/>
      <c r="AF60" s="23"/>
      <c r="AG60" s="119"/>
      <c r="AJ60" s="23"/>
      <c r="AN60" s="23"/>
      <c r="AO60" s="23"/>
      <c r="AY60" s="23"/>
      <c r="AZ60" s="23"/>
      <c r="BA60" s="23"/>
      <c r="BC60" s="23"/>
      <c r="BE60" s="23"/>
    </row>
    <row r="61" spans="2:57" s="17" customFormat="1" ht="27.75" customHeight="1">
      <c r="B61" s="13"/>
      <c r="C61" s="23"/>
      <c r="D61" s="23"/>
      <c r="E61" s="23"/>
      <c r="F61" s="23"/>
      <c r="G61" s="32"/>
      <c r="H61" s="32"/>
      <c r="I61" s="23"/>
      <c r="J61" s="44"/>
      <c r="K61" s="32"/>
      <c r="L61" s="32"/>
      <c r="M61" s="32"/>
      <c r="N61" s="44"/>
      <c r="O61" s="44"/>
      <c r="P61" s="44"/>
      <c r="Q61" s="44"/>
      <c r="R61" s="44"/>
      <c r="S61" s="108"/>
      <c r="T61" s="70"/>
      <c r="U61" s="70"/>
      <c r="V61" s="55"/>
      <c r="W61" s="55"/>
      <c r="Y61" s="23"/>
      <c r="Z61" s="23"/>
      <c r="AA61" s="23"/>
      <c r="AB61" s="23"/>
      <c r="AC61" s="23"/>
      <c r="AD61" s="23"/>
      <c r="AE61" s="23"/>
      <c r="AF61" s="23"/>
      <c r="AG61" s="119"/>
      <c r="AJ61" s="23"/>
      <c r="AN61" s="23"/>
      <c r="AO61" s="23"/>
      <c r="AY61" s="23"/>
      <c r="AZ61" s="23"/>
      <c r="BA61" s="23"/>
      <c r="BC61" s="23"/>
      <c r="BE61" s="23"/>
    </row>
    <row r="62" spans="2:57" s="17" customFormat="1" ht="26.25" customHeight="1">
      <c r="B62" s="13"/>
      <c r="C62" s="23"/>
      <c r="D62" s="23"/>
      <c r="E62" s="23"/>
      <c r="F62" s="23"/>
      <c r="G62" s="32"/>
      <c r="H62" s="32"/>
      <c r="I62" s="23"/>
      <c r="J62" s="44"/>
      <c r="K62" s="32"/>
      <c r="L62" s="32"/>
      <c r="M62" s="32"/>
      <c r="N62" s="44"/>
      <c r="O62" s="44"/>
      <c r="P62" s="44"/>
      <c r="Q62" s="44"/>
      <c r="R62" s="44"/>
      <c r="S62" s="108"/>
      <c r="T62" s="70"/>
      <c r="U62" s="70"/>
      <c r="V62" s="55"/>
      <c r="W62" s="55"/>
      <c r="Y62" s="23"/>
      <c r="Z62" s="23"/>
      <c r="AA62" s="23"/>
      <c r="AB62" s="23"/>
      <c r="AC62" s="23"/>
      <c r="AD62" s="23"/>
      <c r="AE62" s="23"/>
      <c r="AF62" s="23"/>
      <c r="AG62" s="119"/>
      <c r="AJ62" s="23"/>
      <c r="AN62" s="23"/>
      <c r="AO62" s="23"/>
      <c r="AY62" s="23"/>
      <c r="AZ62" s="23"/>
      <c r="BA62" s="23"/>
      <c r="BC62" s="23"/>
      <c r="BE62" s="23"/>
    </row>
    <row r="63" spans="2:57" s="17" customFormat="1" ht="39.75" customHeight="1">
      <c r="B63" s="13"/>
      <c r="C63" s="23"/>
      <c r="D63" s="23"/>
      <c r="E63" s="23"/>
      <c r="F63" s="23"/>
      <c r="G63" s="32"/>
      <c r="H63" s="32"/>
      <c r="I63" s="23"/>
      <c r="J63" s="44"/>
      <c r="K63" s="32"/>
      <c r="L63" s="32"/>
      <c r="M63" s="32"/>
      <c r="N63" s="44"/>
      <c r="O63" s="44"/>
      <c r="P63" s="44"/>
      <c r="Q63" s="44"/>
      <c r="R63" s="44"/>
      <c r="S63" s="108"/>
      <c r="T63" s="70"/>
      <c r="U63" s="70"/>
      <c r="V63" s="55"/>
      <c r="W63" s="55"/>
      <c r="Y63" s="23"/>
      <c r="Z63" s="23"/>
      <c r="AA63" s="23"/>
      <c r="AB63" s="23"/>
      <c r="AC63" s="23"/>
      <c r="AD63" s="23"/>
      <c r="AE63" s="23"/>
      <c r="AF63" s="23"/>
      <c r="AG63" s="119"/>
      <c r="AJ63" s="23"/>
      <c r="AN63" s="23"/>
      <c r="AO63" s="23"/>
      <c r="AY63" s="23"/>
      <c r="AZ63" s="23"/>
      <c r="BA63" s="23"/>
      <c r="BC63" s="23"/>
      <c r="BE63" s="23"/>
    </row>
    <row r="64" spans="2:57" s="17" customFormat="1" ht="24" customHeight="1">
      <c r="B64" s="13"/>
      <c r="C64" s="23"/>
      <c r="D64" s="23"/>
      <c r="E64" s="23"/>
      <c r="F64" s="23"/>
      <c r="G64" s="23"/>
      <c r="H64" s="23"/>
      <c r="I64" s="23"/>
      <c r="K64" s="23"/>
      <c r="L64" s="23"/>
      <c r="M64" s="23"/>
      <c r="S64" s="55"/>
      <c r="T64" s="70"/>
      <c r="U64" s="70"/>
      <c r="V64" s="55"/>
      <c r="W64" s="55"/>
      <c r="Y64" s="23"/>
      <c r="Z64" s="23"/>
      <c r="AA64" s="23"/>
      <c r="AB64" s="23"/>
      <c r="AC64" s="23"/>
      <c r="AD64" s="23"/>
      <c r="AE64" s="23"/>
      <c r="AF64" s="23"/>
      <c r="AG64" s="119"/>
      <c r="AJ64" s="23"/>
      <c r="AN64" s="23"/>
      <c r="AO64" s="23"/>
      <c r="AY64" s="23"/>
      <c r="AZ64" s="23"/>
      <c r="BA64" s="23"/>
      <c r="BC64" s="23"/>
      <c r="BE64" s="23"/>
    </row>
    <row r="65" spans="2:57" s="17" customFormat="1" ht="53.25" customHeight="1">
      <c r="B65" s="13"/>
      <c r="C65" s="23"/>
      <c r="D65" s="23"/>
      <c r="E65" s="23"/>
      <c r="F65" s="23"/>
      <c r="G65" s="23"/>
      <c r="H65" s="23"/>
      <c r="I65" s="23"/>
      <c r="K65" s="23"/>
      <c r="L65" s="23"/>
      <c r="M65" s="23"/>
      <c r="S65" s="55"/>
      <c r="T65" s="70"/>
      <c r="U65" s="70"/>
      <c r="V65" s="55"/>
      <c r="W65" s="55"/>
      <c r="Y65" s="23"/>
      <c r="Z65" s="23"/>
      <c r="AA65" s="23"/>
      <c r="AB65" s="23"/>
      <c r="AC65" s="23"/>
      <c r="AD65" s="23"/>
      <c r="AE65" s="23"/>
      <c r="AF65" s="23"/>
      <c r="AG65" s="119"/>
      <c r="AJ65" s="23"/>
      <c r="AN65" s="23"/>
      <c r="AO65" s="23"/>
      <c r="AY65" s="23"/>
      <c r="AZ65" s="23"/>
      <c r="BA65" s="23"/>
      <c r="BC65" s="23"/>
      <c r="BE65" s="23"/>
    </row>
    <row r="66" spans="2:57" s="17" customFormat="1" ht="12.75">
      <c r="B66" s="13"/>
      <c r="C66" s="23"/>
      <c r="D66" s="23"/>
      <c r="E66" s="23"/>
      <c r="F66" s="28"/>
      <c r="G66" s="23"/>
      <c r="H66" s="23"/>
      <c r="I66" s="23"/>
      <c r="K66" s="23"/>
      <c r="L66" s="23"/>
      <c r="M66" s="23"/>
      <c r="S66" s="55"/>
      <c r="T66" s="70"/>
      <c r="U66" s="70"/>
      <c r="V66" s="55"/>
      <c r="W66" s="55"/>
      <c r="Y66" s="23"/>
      <c r="Z66" s="23"/>
      <c r="AA66" s="23"/>
      <c r="AB66" s="23"/>
      <c r="AC66" s="23"/>
      <c r="AD66" s="23"/>
      <c r="AE66" s="23"/>
      <c r="AF66" s="23"/>
      <c r="AG66" s="119"/>
      <c r="AJ66" s="23"/>
      <c r="AN66" s="23"/>
      <c r="AO66" s="23"/>
      <c r="AY66" s="23"/>
      <c r="AZ66" s="23"/>
      <c r="BA66" s="23"/>
      <c r="BC66" s="23"/>
      <c r="BE66" s="23"/>
    </row>
    <row r="67" spans="2:57" s="17" customFormat="1" ht="12.75">
      <c r="B67" s="13"/>
      <c r="C67" s="23"/>
      <c r="D67" s="23"/>
      <c r="E67" s="23"/>
      <c r="F67" s="23"/>
      <c r="G67" s="23"/>
      <c r="H67" s="23"/>
      <c r="I67" s="23"/>
      <c r="K67" s="23"/>
      <c r="L67" s="23"/>
      <c r="M67" s="23"/>
      <c r="S67" s="55"/>
      <c r="T67" s="70"/>
      <c r="U67" s="70"/>
      <c r="V67" s="55"/>
      <c r="W67" s="55"/>
      <c r="Y67" s="23"/>
      <c r="Z67" s="23"/>
      <c r="AA67" s="23"/>
      <c r="AB67" s="23"/>
      <c r="AC67" s="23"/>
      <c r="AD67" s="23"/>
      <c r="AE67" s="23"/>
      <c r="AF67" s="23"/>
      <c r="AG67" s="119"/>
      <c r="AJ67" s="23"/>
      <c r="AN67" s="23"/>
      <c r="AO67" s="23"/>
      <c r="AY67" s="23"/>
      <c r="AZ67" s="23"/>
      <c r="BA67" s="23"/>
      <c r="BC67" s="23"/>
      <c r="BE67" s="23"/>
    </row>
    <row r="68" spans="2:57" s="17" customFormat="1" ht="12.75">
      <c r="B68" s="13"/>
      <c r="C68" s="23"/>
      <c r="D68" s="23"/>
      <c r="E68" s="23"/>
      <c r="F68" s="23"/>
      <c r="G68" s="23"/>
      <c r="H68" s="23"/>
      <c r="I68" s="23"/>
      <c r="K68" s="23"/>
      <c r="L68" s="23"/>
      <c r="M68" s="23"/>
      <c r="S68" s="55"/>
      <c r="T68" s="70"/>
      <c r="U68" s="70"/>
      <c r="V68" s="55"/>
      <c r="W68" s="55"/>
      <c r="Y68" s="23"/>
      <c r="Z68" s="23"/>
      <c r="AA68" s="23"/>
      <c r="AB68" s="23"/>
      <c r="AC68" s="23"/>
      <c r="AD68" s="23"/>
      <c r="AE68" s="23"/>
      <c r="AF68" s="23"/>
      <c r="AG68" s="119"/>
      <c r="AJ68" s="23"/>
      <c r="AN68" s="23"/>
      <c r="AO68" s="23"/>
      <c r="AY68" s="23"/>
      <c r="AZ68" s="23"/>
      <c r="BA68" s="23"/>
      <c r="BC68" s="23"/>
      <c r="BE68" s="23"/>
    </row>
    <row r="69" spans="2:57" s="17" customFormat="1" ht="12.75">
      <c r="B69" s="13"/>
      <c r="C69" s="23"/>
      <c r="D69" s="23"/>
      <c r="E69" s="23"/>
      <c r="F69" s="23"/>
      <c r="G69" s="23"/>
      <c r="H69" s="23"/>
      <c r="I69" s="23"/>
      <c r="K69" s="23"/>
      <c r="L69" s="23"/>
      <c r="M69" s="23"/>
      <c r="S69" s="55"/>
      <c r="T69" s="70"/>
      <c r="U69" s="70"/>
      <c r="V69" s="55"/>
      <c r="W69" s="55"/>
      <c r="Y69" s="23"/>
      <c r="Z69" s="23"/>
      <c r="AA69" s="23"/>
      <c r="AB69" s="23"/>
      <c r="AC69" s="23"/>
      <c r="AD69" s="23"/>
      <c r="AE69" s="23"/>
      <c r="AF69" s="23"/>
      <c r="AG69" s="119"/>
      <c r="AJ69" s="23"/>
      <c r="AN69" s="23"/>
      <c r="AO69" s="23"/>
      <c r="AY69" s="23"/>
      <c r="AZ69" s="23"/>
      <c r="BA69" s="23"/>
      <c r="BC69" s="23"/>
      <c r="BE69" s="23"/>
    </row>
    <row r="70" spans="2:57" s="17" customFormat="1" ht="12.75">
      <c r="B70" s="13"/>
      <c r="C70" s="23"/>
      <c r="D70" s="23"/>
      <c r="E70" s="23"/>
      <c r="F70" s="23"/>
      <c r="G70" s="23"/>
      <c r="H70" s="23"/>
      <c r="I70" s="23"/>
      <c r="K70" s="23"/>
      <c r="L70" s="23"/>
      <c r="M70" s="23"/>
      <c r="S70" s="55"/>
      <c r="T70" s="70"/>
      <c r="U70" s="70"/>
      <c r="V70" s="55"/>
      <c r="W70" s="55"/>
      <c r="Y70" s="23"/>
      <c r="Z70" s="23"/>
      <c r="AA70" s="23"/>
      <c r="AB70" s="23"/>
      <c r="AC70" s="23"/>
      <c r="AD70" s="23"/>
      <c r="AE70" s="23"/>
      <c r="AF70" s="23"/>
      <c r="AG70" s="119"/>
      <c r="AJ70" s="23"/>
      <c r="AN70" s="23"/>
      <c r="AO70" s="23"/>
      <c r="AY70" s="23"/>
      <c r="AZ70" s="23"/>
      <c r="BA70" s="23"/>
      <c r="BC70" s="23"/>
      <c r="BE70" s="23"/>
    </row>
    <row r="71" spans="2:57" s="17" customFormat="1" ht="12.75">
      <c r="B71" s="13"/>
      <c r="C71" s="23"/>
      <c r="D71" s="23"/>
      <c r="E71" s="23"/>
      <c r="F71" s="23"/>
      <c r="G71" s="23"/>
      <c r="H71" s="23"/>
      <c r="I71" s="23"/>
      <c r="K71" s="23"/>
      <c r="L71" s="23"/>
      <c r="M71" s="23"/>
      <c r="S71" s="55"/>
      <c r="T71" s="70"/>
      <c r="U71" s="70"/>
      <c r="V71" s="55"/>
      <c r="W71" s="55"/>
      <c r="Y71" s="23"/>
      <c r="Z71" s="23"/>
      <c r="AA71" s="23"/>
      <c r="AB71" s="23"/>
      <c r="AC71" s="23"/>
      <c r="AD71" s="23"/>
      <c r="AE71" s="23"/>
      <c r="AF71" s="23"/>
      <c r="AG71" s="119"/>
      <c r="AJ71" s="23"/>
      <c r="AN71" s="23"/>
      <c r="AO71" s="23"/>
      <c r="AY71" s="23"/>
      <c r="AZ71" s="23"/>
      <c r="BA71" s="23"/>
      <c r="BC71" s="23"/>
      <c r="BE71" s="23"/>
    </row>
    <row r="72" spans="2:57" s="17" customFormat="1" ht="32.25" customHeight="1">
      <c r="B72" s="13"/>
      <c r="C72" s="23"/>
      <c r="D72" s="23"/>
      <c r="E72" s="23"/>
      <c r="F72" s="23"/>
      <c r="G72" s="23"/>
      <c r="H72" s="23"/>
      <c r="I72" s="23"/>
      <c r="K72" s="23"/>
      <c r="L72" s="23"/>
      <c r="M72" s="23"/>
      <c r="S72" s="55"/>
      <c r="T72" s="70"/>
      <c r="U72" s="70"/>
      <c r="V72" s="55"/>
      <c r="W72" s="55"/>
      <c r="Y72" s="23"/>
      <c r="Z72" s="23"/>
      <c r="AA72" s="23"/>
      <c r="AB72" s="23"/>
      <c r="AC72" s="23"/>
      <c r="AD72" s="23"/>
      <c r="AE72" s="23"/>
      <c r="AF72" s="23"/>
      <c r="AG72" s="119"/>
      <c r="AJ72" s="23"/>
      <c r="AN72" s="23"/>
      <c r="AO72" s="23"/>
      <c r="AY72" s="23"/>
      <c r="AZ72" s="23"/>
      <c r="BA72" s="23"/>
      <c r="BC72" s="23"/>
      <c r="BE72" s="23"/>
    </row>
    <row r="73" spans="2:57" s="17" customFormat="1" ht="25.5" customHeight="1">
      <c r="B73" s="13"/>
      <c r="C73" s="23"/>
      <c r="D73" s="23"/>
      <c r="E73" s="23"/>
      <c r="F73" s="23"/>
      <c r="G73" s="23"/>
      <c r="H73" s="23"/>
      <c r="I73" s="23"/>
      <c r="K73" s="23"/>
      <c r="L73" s="23"/>
      <c r="M73" s="23"/>
      <c r="S73" s="55"/>
      <c r="T73" s="70"/>
      <c r="U73" s="70"/>
      <c r="V73" s="55"/>
      <c r="W73" s="55"/>
      <c r="Y73" s="23"/>
      <c r="Z73" s="23"/>
      <c r="AA73" s="23"/>
      <c r="AB73" s="23"/>
      <c r="AC73" s="23"/>
      <c r="AD73" s="23"/>
      <c r="AE73" s="23"/>
      <c r="AF73" s="23"/>
      <c r="AG73" s="119"/>
      <c r="AJ73" s="23"/>
      <c r="AN73" s="23"/>
      <c r="AO73" s="23"/>
      <c r="AY73" s="23"/>
      <c r="AZ73" s="23"/>
      <c r="BA73" s="23"/>
      <c r="BC73" s="23"/>
      <c r="BE73" s="23"/>
    </row>
    <row r="74" spans="2:57" s="17" customFormat="1" ht="26.25" customHeight="1">
      <c r="B74" s="13"/>
      <c r="C74" s="23"/>
      <c r="D74" s="23"/>
      <c r="E74" s="23"/>
      <c r="F74" s="23"/>
      <c r="G74" s="23"/>
      <c r="H74" s="23"/>
      <c r="I74" s="23"/>
      <c r="K74" s="23"/>
      <c r="L74" s="23"/>
      <c r="M74" s="23"/>
      <c r="S74" s="55"/>
      <c r="T74" s="70"/>
      <c r="U74" s="70"/>
      <c r="V74" s="55"/>
      <c r="W74" s="55"/>
      <c r="Y74" s="23"/>
      <c r="Z74" s="23"/>
      <c r="AA74" s="23"/>
      <c r="AB74" s="23"/>
      <c r="AC74" s="23"/>
      <c r="AD74" s="23"/>
      <c r="AE74" s="23"/>
      <c r="AF74" s="23"/>
      <c r="AG74" s="119"/>
      <c r="AJ74" s="23"/>
      <c r="AN74" s="23"/>
      <c r="AO74" s="23"/>
      <c r="AY74" s="23"/>
      <c r="AZ74" s="23"/>
      <c r="BA74" s="23"/>
      <c r="BC74" s="23"/>
      <c r="BE74" s="23"/>
    </row>
    <row r="75" spans="2:57" s="17" customFormat="1" ht="15" customHeight="1">
      <c r="B75" s="13"/>
      <c r="C75" s="23"/>
      <c r="D75" s="23"/>
      <c r="E75" s="23"/>
      <c r="F75" s="23"/>
      <c r="G75" s="23"/>
      <c r="H75" s="23"/>
      <c r="I75" s="23"/>
      <c r="K75" s="23"/>
      <c r="L75" s="23"/>
      <c r="M75" s="23"/>
      <c r="S75" s="55"/>
      <c r="T75" s="70"/>
      <c r="U75" s="70"/>
      <c r="V75" s="55"/>
      <c r="W75" s="55"/>
      <c r="Y75" s="23"/>
      <c r="Z75" s="23"/>
      <c r="AA75" s="23"/>
      <c r="AB75" s="23"/>
      <c r="AC75" s="23"/>
      <c r="AD75" s="23"/>
      <c r="AE75" s="23"/>
      <c r="AF75" s="23"/>
      <c r="AG75" s="119"/>
      <c r="AJ75" s="23"/>
      <c r="AN75" s="23"/>
      <c r="AO75" s="23"/>
      <c r="AY75" s="23"/>
      <c r="AZ75" s="23"/>
      <c r="BA75" s="23"/>
      <c r="BC75" s="23"/>
      <c r="BE75" s="23"/>
    </row>
    <row r="76" spans="2:57" s="17" customFormat="1" ht="27" customHeight="1">
      <c r="B76" s="13"/>
      <c r="C76" s="23"/>
      <c r="D76" s="23"/>
      <c r="E76" s="23"/>
      <c r="F76" s="23"/>
      <c r="G76" s="23"/>
      <c r="H76" s="23"/>
      <c r="I76" s="23"/>
      <c r="K76" s="23"/>
      <c r="L76" s="23"/>
      <c r="M76" s="23"/>
      <c r="S76" s="55"/>
      <c r="T76" s="70"/>
      <c r="U76" s="70"/>
      <c r="V76" s="55"/>
      <c r="W76" s="55"/>
      <c r="Y76" s="23"/>
      <c r="Z76" s="23"/>
      <c r="AA76" s="23"/>
      <c r="AB76" s="23"/>
      <c r="AC76" s="23"/>
      <c r="AD76" s="23"/>
      <c r="AE76" s="23"/>
      <c r="AF76" s="23"/>
      <c r="AG76" s="119"/>
      <c r="AJ76" s="23"/>
      <c r="AN76" s="23"/>
      <c r="AO76" s="23"/>
      <c r="AY76" s="23"/>
      <c r="AZ76" s="23"/>
      <c r="BA76" s="23"/>
      <c r="BC76" s="23"/>
      <c r="BE76" s="23"/>
    </row>
    <row r="77" spans="2:57" s="17" customFormat="1" ht="27" customHeight="1">
      <c r="B77" s="13"/>
      <c r="C77" s="23"/>
      <c r="D77" s="23"/>
      <c r="E77" s="23"/>
      <c r="F77" s="23"/>
      <c r="G77" s="23"/>
      <c r="H77" s="23"/>
      <c r="I77" s="23"/>
      <c r="K77" s="23"/>
      <c r="L77" s="23"/>
      <c r="M77" s="23"/>
      <c r="S77" s="55"/>
      <c r="T77" s="70"/>
      <c r="U77" s="70"/>
      <c r="V77" s="55"/>
      <c r="W77" s="55"/>
      <c r="Y77" s="23"/>
      <c r="Z77" s="23"/>
      <c r="AA77" s="23"/>
      <c r="AB77" s="23"/>
      <c r="AC77" s="23"/>
      <c r="AD77" s="23"/>
      <c r="AE77" s="23"/>
      <c r="AF77" s="23"/>
      <c r="AG77" s="119"/>
      <c r="AJ77" s="23"/>
      <c r="AN77" s="23"/>
      <c r="AO77" s="23"/>
      <c r="AY77" s="23"/>
      <c r="AZ77" s="23"/>
      <c r="BA77" s="23"/>
      <c r="BC77" s="23"/>
      <c r="BE77" s="23"/>
    </row>
    <row r="78" spans="2:57" s="17" customFormat="1" ht="39" customHeight="1">
      <c r="B78" s="13"/>
      <c r="C78" s="23"/>
      <c r="D78" s="23"/>
      <c r="E78" s="23"/>
      <c r="F78" s="23"/>
      <c r="G78" s="23"/>
      <c r="H78" s="23"/>
      <c r="I78" s="23"/>
      <c r="K78" s="23"/>
      <c r="L78" s="23"/>
      <c r="M78" s="23"/>
      <c r="S78" s="55"/>
      <c r="T78" s="70"/>
      <c r="U78" s="70"/>
      <c r="V78" s="55"/>
      <c r="W78" s="55"/>
      <c r="Y78" s="23"/>
      <c r="Z78" s="23"/>
      <c r="AA78" s="23"/>
      <c r="AB78" s="23"/>
      <c r="AC78" s="23"/>
      <c r="AD78" s="23"/>
      <c r="AE78" s="23"/>
      <c r="AF78" s="23"/>
      <c r="AG78" s="119"/>
      <c r="AJ78" s="23"/>
      <c r="AN78" s="23"/>
      <c r="AO78" s="23"/>
      <c r="AY78" s="23"/>
      <c r="AZ78" s="23"/>
      <c r="BA78" s="23"/>
      <c r="BC78" s="23"/>
      <c r="BE78" s="23"/>
    </row>
    <row r="79" spans="1:57" s="17" customFormat="1" ht="12.75">
      <c r="A79" s="109"/>
      <c r="B79" s="117"/>
      <c r="C79" s="66"/>
      <c r="D79" s="66"/>
      <c r="E79" s="66"/>
      <c r="F79" s="66"/>
      <c r="G79" s="23"/>
      <c r="H79" s="23"/>
      <c r="I79" s="66"/>
      <c r="K79" s="23"/>
      <c r="L79" s="23"/>
      <c r="M79" s="23"/>
      <c r="S79" s="55"/>
      <c r="T79" s="70"/>
      <c r="U79" s="70"/>
      <c r="V79" s="55"/>
      <c r="W79" s="55"/>
      <c r="Y79" s="23"/>
      <c r="Z79" s="23"/>
      <c r="AA79" s="23"/>
      <c r="AB79" s="23"/>
      <c r="AC79" s="23"/>
      <c r="AD79" s="23"/>
      <c r="AE79" s="23"/>
      <c r="AF79" s="23"/>
      <c r="AG79" s="119"/>
      <c r="AJ79" s="23"/>
      <c r="AN79" s="23"/>
      <c r="AO79" s="23"/>
      <c r="AY79" s="23"/>
      <c r="AZ79" s="23"/>
      <c r="BA79" s="23"/>
      <c r="BC79" s="23"/>
      <c r="BE79" s="23"/>
    </row>
    <row r="80" spans="1:57" s="17" customFormat="1" ht="12.75">
      <c r="A80" s="109"/>
      <c r="B80" s="117"/>
      <c r="C80" s="66"/>
      <c r="D80" s="66"/>
      <c r="E80" s="66"/>
      <c r="F80" s="66"/>
      <c r="G80" s="23"/>
      <c r="H80" s="23"/>
      <c r="I80" s="66"/>
      <c r="K80" s="23"/>
      <c r="L80" s="23"/>
      <c r="M80" s="23"/>
      <c r="S80" s="55"/>
      <c r="T80" s="70"/>
      <c r="U80" s="70"/>
      <c r="V80" s="55"/>
      <c r="W80" s="55"/>
      <c r="Y80" s="23"/>
      <c r="Z80" s="23"/>
      <c r="AA80" s="23"/>
      <c r="AB80" s="23"/>
      <c r="AC80" s="23"/>
      <c r="AD80" s="23"/>
      <c r="AE80" s="23"/>
      <c r="AF80" s="23"/>
      <c r="AG80" s="119"/>
      <c r="AJ80" s="23"/>
      <c r="AN80" s="23"/>
      <c r="AO80" s="23"/>
      <c r="AY80" s="23"/>
      <c r="AZ80" s="23"/>
      <c r="BA80" s="23"/>
      <c r="BC80" s="23"/>
      <c r="BE80" s="23"/>
    </row>
    <row r="81" spans="1:57" s="17" customFormat="1" ht="12.75">
      <c r="A81" s="109"/>
      <c r="B81" s="117"/>
      <c r="C81" s="66"/>
      <c r="D81" s="66"/>
      <c r="E81" s="66"/>
      <c r="F81" s="66"/>
      <c r="G81" s="23"/>
      <c r="H81" s="23"/>
      <c r="I81" s="66"/>
      <c r="K81" s="23"/>
      <c r="L81" s="23"/>
      <c r="M81" s="23"/>
      <c r="S81" s="55"/>
      <c r="T81" s="70"/>
      <c r="U81" s="70"/>
      <c r="V81" s="55"/>
      <c r="W81" s="55"/>
      <c r="Y81" s="23"/>
      <c r="Z81" s="23"/>
      <c r="AA81" s="23"/>
      <c r="AB81" s="23"/>
      <c r="AC81" s="23"/>
      <c r="AD81" s="23"/>
      <c r="AE81" s="23"/>
      <c r="AF81" s="23"/>
      <c r="AG81" s="119"/>
      <c r="AJ81" s="23"/>
      <c r="AN81" s="23"/>
      <c r="AO81" s="23"/>
      <c r="AY81" s="23"/>
      <c r="AZ81" s="23"/>
      <c r="BA81" s="23"/>
      <c r="BC81" s="23"/>
      <c r="BE81" s="23"/>
    </row>
    <row r="82" spans="1:57" s="17" customFormat="1" ht="12.75">
      <c r="A82" s="109"/>
      <c r="B82" s="117"/>
      <c r="C82" s="66"/>
      <c r="D82" s="66"/>
      <c r="E82" s="66"/>
      <c r="F82" s="66"/>
      <c r="G82" s="23"/>
      <c r="H82" s="23"/>
      <c r="I82" s="66"/>
      <c r="K82" s="23"/>
      <c r="L82" s="23"/>
      <c r="M82" s="23"/>
      <c r="S82" s="55"/>
      <c r="T82" s="70"/>
      <c r="U82" s="70"/>
      <c r="V82" s="55"/>
      <c r="W82" s="55"/>
      <c r="Y82" s="23"/>
      <c r="Z82" s="23"/>
      <c r="AA82" s="23"/>
      <c r="AB82" s="23"/>
      <c r="AC82" s="23"/>
      <c r="AD82" s="23"/>
      <c r="AE82" s="23"/>
      <c r="AF82" s="23"/>
      <c r="AG82" s="119"/>
      <c r="AJ82" s="23"/>
      <c r="AN82" s="23"/>
      <c r="AO82" s="23"/>
      <c r="AY82" s="23"/>
      <c r="AZ82" s="23"/>
      <c r="BA82" s="23"/>
      <c r="BC82" s="23"/>
      <c r="BE82" s="23"/>
    </row>
    <row r="83" spans="1:57" s="17" customFormat="1" ht="12.75">
      <c r="A83" s="109"/>
      <c r="B83" s="117"/>
      <c r="C83" s="66"/>
      <c r="D83" s="66"/>
      <c r="E83" s="66"/>
      <c r="F83" s="66"/>
      <c r="G83" s="23"/>
      <c r="H83" s="23"/>
      <c r="I83" s="66"/>
      <c r="K83" s="23"/>
      <c r="L83" s="23"/>
      <c r="M83" s="23"/>
      <c r="S83" s="55"/>
      <c r="T83" s="70"/>
      <c r="U83" s="70"/>
      <c r="V83" s="55"/>
      <c r="W83" s="55"/>
      <c r="Y83" s="23"/>
      <c r="Z83" s="23"/>
      <c r="AA83" s="23"/>
      <c r="AB83" s="23"/>
      <c r="AC83" s="23"/>
      <c r="AD83" s="23"/>
      <c r="AE83" s="23"/>
      <c r="AF83" s="23"/>
      <c r="AG83" s="119"/>
      <c r="AJ83" s="23"/>
      <c r="AN83" s="23"/>
      <c r="AO83" s="23"/>
      <c r="AY83" s="23"/>
      <c r="AZ83" s="23"/>
      <c r="BA83" s="23"/>
      <c r="BC83" s="23"/>
      <c r="BE83" s="23"/>
    </row>
    <row r="84" spans="1:57" s="17" customFormat="1" ht="12.75">
      <c r="A84" s="109"/>
      <c r="B84" s="117"/>
      <c r="C84" s="23"/>
      <c r="D84" s="23"/>
      <c r="E84" s="23"/>
      <c r="F84" s="23"/>
      <c r="G84" s="23"/>
      <c r="H84" s="23"/>
      <c r="I84" s="23"/>
      <c r="K84" s="23"/>
      <c r="L84" s="23"/>
      <c r="M84" s="23"/>
      <c r="S84" s="55"/>
      <c r="T84" s="70"/>
      <c r="U84" s="70"/>
      <c r="V84" s="55"/>
      <c r="W84" s="55"/>
      <c r="Y84" s="23"/>
      <c r="Z84" s="23"/>
      <c r="AA84" s="23"/>
      <c r="AB84" s="23"/>
      <c r="AC84" s="23"/>
      <c r="AD84" s="23"/>
      <c r="AE84" s="23"/>
      <c r="AF84" s="23"/>
      <c r="AG84" s="119"/>
      <c r="AJ84" s="23"/>
      <c r="AN84" s="23"/>
      <c r="AO84" s="23"/>
      <c r="AY84" s="23"/>
      <c r="AZ84" s="23"/>
      <c r="BA84" s="23"/>
      <c r="BC84" s="23"/>
      <c r="BE84" s="23"/>
    </row>
    <row r="85" spans="1:57" s="17" customFormat="1" ht="12.75">
      <c r="A85" s="109"/>
      <c r="B85" s="117"/>
      <c r="C85" s="23"/>
      <c r="D85" s="23"/>
      <c r="E85" s="23"/>
      <c r="F85" s="23"/>
      <c r="G85" s="23"/>
      <c r="H85" s="23"/>
      <c r="I85" s="23"/>
      <c r="K85" s="23"/>
      <c r="L85" s="23"/>
      <c r="M85" s="23"/>
      <c r="S85" s="55"/>
      <c r="T85" s="70"/>
      <c r="U85" s="70"/>
      <c r="V85" s="55"/>
      <c r="W85" s="55"/>
      <c r="Y85" s="23"/>
      <c r="Z85" s="23"/>
      <c r="AA85" s="23"/>
      <c r="AB85" s="23"/>
      <c r="AC85" s="23"/>
      <c r="AD85" s="23"/>
      <c r="AE85" s="23"/>
      <c r="AF85" s="23"/>
      <c r="AG85" s="119"/>
      <c r="AJ85" s="23"/>
      <c r="AN85" s="23"/>
      <c r="AO85" s="23"/>
      <c r="AY85" s="23"/>
      <c r="AZ85" s="23"/>
      <c r="BA85" s="23"/>
      <c r="BC85" s="23"/>
      <c r="BE85" s="23"/>
    </row>
    <row r="86" spans="2:57" s="17" customFormat="1" ht="12.75">
      <c r="B86" s="13"/>
      <c r="C86" s="23"/>
      <c r="D86" s="23"/>
      <c r="E86" s="23"/>
      <c r="F86" s="23"/>
      <c r="G86" s="23"/>
      <c r="H86" s="23"/>
      <c r="I86" s="23"/>
      <c r="K86" s="23"/>
      <c r="L86" s="23"/>
      <c r="M86" s="23"/>
      <c r="S86" s="55"/>
      <c r="T86" s="70"/>
      <c r="U86" s="70"/>
      <c r="V86" s="55"/>
      <c r="W86" s="55"/>
      <c r="Y86" s="23"/>
      <c r="Z86" s="23"/>
      <c r="AA86" s="23"/>
      <c r="AB86" s="23"/>
      <c r="AC86" s="23"/>
      <c r="AD86" s="23"/>
      <c r="AE86" s="23"/>
      <c r="AF86" s="23"/>
      <c r="AG86" s="119"/>
      <c r="AJ86" s="23"/>
      <c r="AN86" s="23"/>
      <c r="AO86" s="23"/>
      <c r="AY86" s="23"/>
      <c r="AZ86" s="23"/>
      <c r="BA86" s="23"/>
      <c r="BC86" s="23"/>
      <c r="BE86" s="23"/>
    </row>
    <row r="87" spans="2:57" s="17" customFormat="1" ht="12.75">
      <c r="B87" s="13"/>
      <c r="C87" s="23"/>
      <c r="D87" s="23"/>
      <c r="E87" s="23"/>
      <c r="F87" s="23"/>
      <c r="G87" s="23"/>
      <c r="H87" s="23"/>
      <c r="I87" s="23"/>
      <c r="K87" s="23"/>
      <c r="L87" s="23"/>
      <c r="M87" s="23"/>
      <c r="S87" s="55"/>
      <c r="T87" s="70"/>
      <c r="U87" s="70"/>
      <c r="V87" s="55"/>
      <c r="W87" s="55"/>
      <c r="Y87" s="23"/>
      <c r="Z87" s="23"/>
      <c r="AA87" s="23"/>
      <c r="AB87" s="23"/>
      <c r="AC87" s="23"/>
      <c r="AD87" s="23"/>
      <c r="AE87" s="23"/>
      <c r="AF87" s="23"/>
      <c r="AG87" s="119"/>
      <c r="AJ87" s="23"/>
      <c r="AN87" s="23"/>
      <c r="AO87" s="23"/>
      <c r="AY87" s="23"/>
      <c r="AZ87" s="23"/>
      <c r="BA87" s="23"/>
      <c r="BC87" s="23"/>
      <c r="BE87" s="23"/>
    </row>
    <row r="88" spans="2:57" s="17" customFormat="1" ht="12.75">
      <c r="B88" s="13"/>
      <c r="C88" s="23"/>
      <c r="D88" s="23"/>
      <c r="E88" s="23"/>
      <c r="F88" s="23"/>
      <c r="G88" s="23"/>
      <c r="H88" s="23"/>
      <c r="I88" s="23"/>
      <c r="K88" s="23"/>
      <c r="L88" s="23"/>
      <c r="M88" s="23"/>
      <c r="S88" s="55"/>
      <c r="T88" s="70"/>
      <c r="U88" s="70"/>
      <c r="V88" s="55"/>
      <c r="W88" s="55"/>
      <c r="Y88" s="23"/>
      <c r="Z88" s="23"/>
      <c r="AA88" s="23"/>
      <c r="AB88" s="23"/>
      <c r="AC88" s="23"/>
      <c r="AD88" s="23"/>
      <c r="AE88" s="23"/>
      <c r="AF88" s="23"/>
      <c r="AG88" s="119"/>
      <c r="AJ88" s="23"/>
      <c r="AN88" s="23"/>
      <c r="AO88" s="23"/>
      <c r="AY88" s="23"/>
      <c r="AZ88" s="23"/>
      <c r="BA88" s="23"/>
      <c r="BC88" s="23"/>
      <c r="BE88" s="23"/>
    </row>
    <row r="89" spans="2:57" s="17" customFormat="1" ht="12.75">
      <c r="B89" s="13"/>
      <c r="C89" s="23"/>
      <c r="D89" s="23"/>
      <c r="E89" s="23"/>
      <c r="F89" s="23"/>
      <c r="G89" s="23"/>
      <c r="H89" s="23"/>
      <c r="I89" s="23"/>
      <c r="K89" s="23"/>
      <c r="L89" s="23"/>
      <c r="M89" s="23"/>
      <c r="S89" s="55"/>
      <c r="T89" s="70"/>
      <c r="U89" s="70"/>
      <c r="V89" s="55"/>
      <c r="W89" s="55"/>
      <c r="Y89" s="23"/>
      <c r="Z89" s="23"/>
      <c r="AA89" s="23"/>
      <c r="AB89" s="23"/>
      <c r="AC89" s="23"/>
      <c r="AD89" s="23"/>
      <c r="AE89" s="23"/>
      <c r="AF89" s="23"/>
      <c r="AG89" s="119"/>
      <c r="AJ89" s="23"/>
      <c r="AN89" s="23"/>
      <c r="AO89" s="23"/>
      <c r="AY89" s="23"/>
      <c r="AZ89" s="23"/>
      <c r="BA89" s="23"/>
      <c r="BC89" s="23"/>
      <c r="BE89" s="23"/>
    </row>
    <row r="90" spans="2:57" s="17" customFormat="1" ht="12.75">
      <c r="B90" s="13"/>
      <c r="C90" s="23"/>
      <c r="D90" s="23"/>
      <c r="E90" s="23"/>
      <c r="F90" s="23"/>
      <c r="G90" s="23"/>
      <c r="H90" s="23"/>
      <c r="I90" s="23"/>
      <c r="K90" s="23"/>
      <c r="L90" s="23"/>
      <c r="M90" s="23"/>
      <c r="S90" s="55"/>
      <c r="T90" s="70"/>
      <c r="U90" s="70"/>
      <c r="V90" s="55"/>
      <c r="W90" s="55"/>
      <c r="Y90" s="23"/>
      <c r="Z90" s="23"/>
      <c r="AA90" s="23"/>
      <c r="AB90" s="23"/>
      <c r="AC90" s="23"/>
      <c r="AD90" s="23"/>
      <c r="AE90" s="23"/>
      <c r="AF90" s="23"/>
      <c r="AG90" s="119"/>
      <c r="AJ90" s="23"/>
      <c r="AN90" s="23"/>
      <c r="AO90" s="23"/>
      <c r="AY90" s="23"/>
      <c r="AZ90" s="23"/>
      <c r="BA90" s="23"/>
      <c r="BC90" s="23"/>
      <c r="BE90" s="23"/>
    </row>
    <row r="91" spans="2:57" s="17" customFormat="1" ht="12.75">
      <c r="B91" s="13"/>
      <c r="C91" s="23"/>
      <c r="D91" s="23"/>
      <c r="E91" s="23"/>
      <c r="F91" s="23"/>
      <c r="G91" s="23"/>
      <c r="H91" s="23"/>
      <c r="I91" s="23"/>
      <c r="K91" s="23"/>
      <c r="L91" s="23"/>
      <c r="M91" s="23"/>
      <c r="S91" s="55"/>
      <c r="T91" s="70"/>
      <c r="U91" s="70"/>
      <c r="V91" s="55"/>
      <c r="W91" s="55"/>
      <c r="Y91" s="23"/>
      <c r="Z91" s="23"/>
      <c r="AA91" s="23"/>
      <c r="AB91" s="23"/>
      <c r="AC91" s="23"/>
      <c r="AD91" s="23"/>
      <c r="AE91" s="23"/>
      <c r="AF91" s="23"/>
      <c r="AG91" s="119"/>
      <c r="AJ91" s="23"/>
      <c r="AN91" s="23"/>
      <c r="AO91" s="23"/>
      <c r="AY91" s="23"/>
      <c r="AZ91" s="23"/>
      <c r="BA91" s="23"/>
      <c r="BC91" s="23"/>
      <c r="BE91" s="23"/>
    </row>
    <row r="92" spans="2:57" s="17" customFormat="1" ht="12.75">
      <c r="B92" s="13"/>
      <c r="C92" s="23"/>
      <c r="D92" s="23"/>
      <c r="E92" s="23"/>
      <c r="F92" s="23"/>
      <c r="G92" s="23"/>
      <c r="H92" s="23"/>
      <c r="I92" s="23"/>
      <c r="K92" s="23"/>
      <c r="L92" s="23"/>
      <c r="M92" s="23"/>
      <c r="S92" s="55"/>
      <c r="T92" s="70"/>
      <c r="U92" s="70"/>
      <c r="V92" s="55"/>
      <c r="W92" s="55"/>
      <c r="Y92" s="23"/>
      <c r="Z92" s="23"/>
      <c r="AA92" s="23"/>
      <c r="AB92" s="23"/>
      <c r="AC92" s="23"/>
      <c r="AD92" s="23"/>
      <c r="AE92" s="23"/>
      <c r="AF92" s="23"/>
      <c r="AG92" s="119"/>
      <c r="AJ92" s="23"/>
      <c r="AN92" s="23"/>
      <c r="AO92" s="23"/>
      <c r="AY92" s="23"/>
      <c r="AZ92" s="23"/>
      <c r="BA92" s="23"/>
      <c r="BC92" s="23"/>
      <c r="BE92" s="23"/>
    </row>
    <row r="93" spans="2:57" s="17" customFormat="1" ht="12.75">
      <c r="B93" s="13"/>
      <c r="C93" s="23"/>
      <c r="D93" s="23"/>
      <c r="E93" s="23"/>
      <c r="F93" s="23"/>
      <c r="G93" s="23"/>
      <c r="H93" s="23"/>
      <c r="I93" s="23"/>
      <c r="K93" s="23"/>
      <c r="L93" s="23"/>
      <c r="M93" s="23"/>
      <c r="S93" s="55"/>
      <c r="T93" s="70"/>
      <c r="U93" s="70"/>
      <c r="V93" s="55"/>
      <c r="W93" s="55"/>
      <c r="Y93" s="23"/>
      <c r="Z93" s="23"/>
      <c r="AA93" s="23"/>
      <c r="AB93" s="23"/>
      <c r="AC93" s="23"/>
      <c r="AD93" s="23"/>
      <c r="AE93" s="23"/>
      <c r="AF93" s="23"/>
      <c r="AG93" s="119"/>
      <c r="AJ93" s="23"/>
      <c r="AN93" s="23"/>
      <c r="AO93" s="23"/>
      <c r="AY93" s="23"/>
      <c r="AZ93" s="23"/>
      <c r="BA93" s="23"/>
      <c r="BC93" s="23"/>
      <c r="BE93" s="23"/>
    </row>
    <row r="94" spans="2:57" s="17" customFormat="1" ht="12.75">
      <c r="B94" s="13"/>
      <c r="C94" s="23"/>
      <c r="D94" s="23"/>
      <c r="E94" s="23"/>
      <c r="F94" s="23"/>
      <c r="G94" s="23"/>
      <c r="H94" s="23"/>
      <c r="I94" s="23"/>
      <c r="K94" s="23"/>
      <c r="L94" s="23"/>
      <c r="M94" s="23"/>
      <c r="S94" s="55"/>
      <c r="T94" s="70"/>
      <c r="U94" s="70"/>
      <c r="V94" s="55"/>
      <c r="W94" s="55"/>
      <c r="Y94" s="23"/>
      <c r="Z94" s="23"/>
      <c r="AA94" s="23"/>
      <c r="AB94" s="23"/>
      <c r="AC94" s="23"/>
      <c r="AD94" s="23"/>
      <c r="AE94" s="23"/>
      <c r="AF94" s="23"/>
      <c r="AG94" s="119"/>
      <c r="AJ94" s="23"/>
      <c r="AN94" s="23"/>
      <c r="AO94" s="23"/>
      <c r="AY94" s="23"/>
      <c r="AZ94" s="23"/>
      <c r="BA94" s="23"/>
      <c r="BC94" s="23"/>
      <c r="BE94" s="23"/>
    </row>
    <row r="95" spans="2:57" s="17" customFormat="1" ht="12.75">
      <c r="B95" s="13"/>
      <c r="C95" s="23"/>
      <c r="D95" s="23"/>
      <c r="E95" s="23"/>
      <c r="F95" s="23"/>
      <c r="G95" s="23"/>
      <c r="H95" s="23"/>
      <c r="I95" s="23"/>
      <c r="K95" s="23"/>
      <c r="L95" s="23"/>
      <c r="M95" s="23"/>
      <c r="S95" s="55"/>
      <c r="T95" s="70"/>
      <c r="U95" s="70"/>
      <c r="V95" s="55"/>
      <c r="W95" s="55"/>
      <c r="Y95" s="23"/>
      <c r="Z95" s="23"/>
      <c r="AA95" s="23"/>
      <c r="AB95" s="23"/>
      <c r="AC95" s="23"/>
      <c r="AD95" s="23"/>
      <c r="AE95" s="23"/>
      <c r="AF95" s="23"/>
      <c r="AG95" s="119"/>
      <c r="AJ95" s="23"/>
      <c r="AN95" s="23"/>
      <c r="AO95" s="23"/>
      <c r="AY95" s="23"/>
      <c r="AZ95" s="23"/>
      <c r="BA95" s="23"/>
      <c r="BC95" s="23"/>
      <c r="BE95" s="23"/>
    </row>
    <row r="96" spans="2:57" s="17" customFormat="1" ht="12.75">
      <c r="B96" s="13"/>
      <c r="C96" s="23"/>
      <c r="D96" s="23"/>
      <c r="E96" s="23"/>
      <c r="F96" s="23"/>
      <c r="G96" s="23"/>
      <c r="H96" s="23"/>
      <c r="I96" s="23"/>
      <c r="K96" s="23"/>
      <c r="L96" s="23"/>
      <c r="M96" s="23"/>
      <c r="S96" s="55"/>
      <c r="T96" s="70"/>
      <c r="U96" s="70"/>
      <c r="V96" s="55"/>
      <c r="W96" s="55"/>
      <c r="Y96" s="23"/>
      <c r="Z96" s="23"/>
      <c r="AA96" s="23"/>
      <c r="AB96" s="23"/>
      <c r="AC96" s="23"/>
      <c r="AD96" s="23"/>
      <c r="AE96" s="23"/>
      <c r="AF96" s="23"/>
      <c r="AG96" s="119"/>
      <c r="AJ96" s="23"/>
      <c r="AN96" s="23"/>
      <c r="AO96" s="23"/>
      <c r="AY96" s="23"/>
      <c r="AZ96" s="23"/>
      <c r="BA96" s="23"/>
      <c r="BC96" s="23"/>
      <c r="BE96" s="23"/>
    </row>
    <row r="97" spans="2:57" s="17" customFormat="1" ht="12.75">
      <c r="B97" s="13"/>
      <c r="C97" s="23"/>
      <c r="D97" s="23"/>
      <c r="E97" s="23"/>
      <c r="F97" s="23"/>
      <c r="G97" s="23"/>
      <c r="H97" s="23"/>
      <c r="I97" s="23"/>
      <c r="K97" s="23"/>
      <c r="L97" s="23"/>
      <c r="M97" s="23"/>
      <c r="S97" s="55"/>
      <c r="T97" s="70"/>
      <c r="U97" s="70"/>
      <c r="V97" s="55"/>
      <c r="W97" s="55"/>
      <c r="Y97" s="23"/>
      <c r="Z97" s="23"/>
      <c r="AA97" s="23"/>
      <c r="AB97" s="23"/>
      <c r="AC97" s="23"/>
      <c r="AD97" s="23"/>
      <c r="AE97" s="23"/>
      <c r="AF97" s="23"/>
      <c r="AG97" s="119"/>
      <c r="AJ97" s="23"/>
      <c r="AN97" s="23"/>
      <c r="AO97" s="23"/>
      <c r="AY97" s="23"/>
      <c r="AZ97" s="23"/>
      <c r="BA97" s="23"/>
      <c r="BC97" s="23"/>
      <c r="BE97" s="23"/>
    </row>
    <row r="98" spans="2:57" s="17" customFormat="1" ht="12.75">
      <c r="B98" s="13"/>
      <c r="C98" s="23"/>
      <c r="D98" s="23"/>
      <c r="E98" s="23"/>
      <c r="F98" s="23"/>
      <c r="G98" s="23"/>
      <c r="H98" s="23"/>
      <c r="I98" s="23"/>
      <c r="K98" s="23"/>
      <c r="L98" s="23"/>
      <c r="M98" s="23"/>
      <c r="S98" s="55"/>
      <c r="T98" s="70"/>
      <c r="U98" s="70"/>
      <c r="V98" s="55"/>
      <c r="W98" s="55"/>
      <c r="Y98" s="23"/>
      <c r="Z98" s="23"/>
      <c r="AA98" s="23"/>
      <c r="AB98" s="23"/>
      <c r="AC98" s="23"/>
      <c r="AD98" s="23"/>
      <c r="AE98" s="23"/>
      <c r="AF98" s="23"/>
      <c r="AG98" s="119"/>
      <c r="AJ98" s="23"/>
      <c r="AN98" s="23"/>
      <c r="AO98" s="23"/>
      <c r="AY98" s="23"/>
      <c r="AZ98" s="23"/>
      <c r="BA98" s="23"/>
      <c r="BC98" s="23"/>
      <c r="BE98" s="23"/>
    </row>
    <row r="99" spans="2:57" s="17" customFormat="1" ht="12.75">
      <c r="B99" s="13"/>
      <c r="C99" s="23"/>
      <c r="D99" s="23"/>
      <c r="E99" s="23"/>
      <c r="F99" s="23"/>
      <c r="G99" s="23"/>
      <c r="H99" s="23"/>
      <c r="I99" s="23"/>
      <c r="K99" s="23"/>
      <c r="L99" s="23"/>
      <c r="M99" s="23"/>
      <c r="S99" s="55"/>
      <c r="T99" s="70"/>
      <c r="U99" s="70"/>
      <c r="V99" s="55"/>
      <c r="W99" s="55"/>
      <c r="Y99" s="23"/>
      <c r="Z99" s="23"/>
      <c r="AA99" s="23"/>
      <c r="AB99" s="23"/>
      <c r="AC99" s="23"/>
      <c r="AD99" s="23"/>
      <c r="AE99" s="23"/>
      <c r="AF99" s="23"/>
      <c r="AG99" s="119"/>
      <c r="AJ99" s="23"/>
      <c r="AN99" s="23"/>
      <c r="AO99" s="23"/>
      <c r="AY99" s="23"/>
      <c r="AZ99" s="23"/>
      <c r="BA99" s="23"/>
      <c r="BC99" s="23"/>
      <c r="BE99" s="23"/>
    </row>
    <row r="100" spans="2:57" s="17" customFormat="1" ht="12.75">
      <c r="B100" s="13"/>
      <c r="C100" s="23"/>
      <c r="D100" s="23"/>
      <c r="E100" s="23"/>
      <c r="F100" s="23"/>
      <c r="G100" s="23"/>
      <c r="H100" s="23"/>
      <c r="I100" s="23"/>
      <c r="K100" s="23"/>
      <c r="L100" s="23"/>
      <c r="M100" s="23"/>
      <c r="S100" s="55"/>
      <c r="T100" s="70"/>
      <c r="U100" s="70"/>
      <c r="V100" s="55"/>
      <c r="W100" s="55"/>
      <c r="Y100" s="23"/>
      <c r="Z100" s="23"/>
      <c r="AA100" s="23"/>
      <c r="AB100" s="23"/>
      <c r="AC100" s="23"/>
      <c r="AD100" s="23"/>
      <c r="AE100" s="23"/>
      <c r="AF100" s="23"/>
      <c r="AG100" s="119"/>
      <c r="AJ100" s="23"/>
      <c r="AN100" s="23"/>
      <c r="AO100" s="23"/>
      <c r="AY100" s="23"/>
      <c r="AZ100" s="23"/>
      <c r="BA100" s="23"/>
      <c r="BC100" s="23"/>
      <c r="BE100" s="23"/>
    </row>
    <row r="101" spans="2:57" s="17" customFormat="1" ht="12.75">
      <c r="B101" s="13"/>
      <c r="C101" s="23"/>
      <c r="D101" s="23"/>
      <c r="E101" s="23"/>
      <c r="F101" s="23"/>
      <c r="G101" s="23"/>
      <c r="H101" s="23"/>
      <c r="I101" s="23"/>
      <c r="K101" s="23"/>
      <c r="L101" s="23"/>
      <c r="M101" s="23"/>
      <c r="S101" s="55"/>
      <c r="T101" s="70"/>
      <c r="U101" s="70"/>
      <c r="V101" s="55"/>
      <c r="W101" s="55"/>
      <c r="Y101" s="23"/>
      <c r="Z101" s="23"/>
      <c r="AA101" s="23"/>
      <c r="AB101" s="23"/>
      <c r="AC101" s="23"/>
      <c r="AD101" s="23"/>
      <c r="AE101" s="23"/>
      <c r="AF101" s="23"/>
      <c r="AG101" s="119"/>
      <c r="AJ101" s="23"/>
      <c r="AN101" s="23"/>
      <c r="AO101" s="23"/>
      <c r="AY101" s="23"/>
      <c r="AZ101" s="23"/>
      <c r="BA101" s="23"/>
      <c r="BC101" s="23"/>
      <c r="BE101" s="23"/>
    </row>
  </sheetData>
  <mergeCells count="3">
    <mergeCell ref="Y4:AA4"/>
    <mergeCell ref="AB4:AD4"/>
    <mergeCell ref="AE4:AG4"/>
  </mergeCells>
  <printOptions/>
  <pageMargins left="0.75" right="0.75" top="1" bottom="1" header="0.5" footer="0.5"/>
  <pageSetup horizontalDpi="600" verticalDpi="600" orientation="landscape" paperSize="5" scale="90" r:id="rId1"/>
  <colBreaks count="4" manualBreakCount="4">
    <brk id="13" max="56" man="1"/>
    <brk id="23" max="56" man="1"/>
    <brk id="33" max="56" man="1"/>
    <brk id="45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4" width="8.8515625" style="1" customWidth="1"/>
    <col min="5" max="5" width="8.8515625" style="13" customWidth="1"/>
    <col min="6" max="8" width="8.8515625" style="1" customWidth="1"/>
    <col min="9" max="9" width="8.8515625" style="13" customWidth="1"/>
    <col min="10" max="13" width="8.8515625" style="1" customWidth="1"/>
    <col min="14" max="14" width="8.8515625" style="13" customWidth="1"/>
    <col min="15" max="15" width="8.8515625" style="50" customWidth="1"/>
    <col min="16" max="16" width="8.8515625" style="53" customWidth="1"/>
    <col min="17" max="17" width="8.8515625" style="50" customWidth="1"/>
    <col min="18" max="16384" width="8.8515625" style="1" customWidth="1"/>
  </cols>
  <sheetData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1"/>
  <sheetViews>
    <sheetView workbookViewId="0" topLeftCell="A4">
      <selection activeCell="C25" sqref="C24:C25"/>
    </sheetView>
  </sheetViews>
  <sheetFormatPr defaultColWidth="9.140625" defaultRowHeight="12.75"/>
  <cols>
    <col min="1" max="1" width="8.8515625" style="1" customWidth="1"/>
    <col min="2" max="2" width="8.8515625" style="21" customWidth="1"/>
    <col min="3" max="3" width="34.7109375" style="11" customWidth="1"/>
    <col min="4" max="16384" width="8.8515625" style="1" customWidth="1"/>
  </cols>
  <sheetData>
    <row r="5" ht="12.75">
      <c r="C5" s="39"/>
    </row>
    <row r="13" ht="15">
      <c r="F13" s="2"/>
    </row>
    <row r="16" spans="3:6" ht="15">
      <c r="C16" s="1"/>
      <c r="F16" s="2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Crow</dc:creator>
  <cp:keywords/>
  <dc:description/>
  <cp:lastModifiedBy>School of Public Health</cp:lastModifiedBy>
  <cp:lastPrinted>2001-12-10T15:13:11Z</cp:lastPrinted>
  <dcterms:created xsi:type="dcterms:W3CDTF">2001-08-08T13:54:59Z</dcterms:created>
  <dcterms:modified xsi:type="dcterms:W3CDTF">2002-07-25T15:32:09Z</dcterms:modified>
  <cp:category/>
  <cp:version/>
  <cp:contentType/>
  <cp:contentStatus/>
</cp:coreProperties>
</file>